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consumeraction-my.sharepoint.com/personal/policy_consumeraction_org_au/Documents/P&amp;C/E-ENERGY POLICY/Affordability/2024 Energy Assistance Report/Energy Assistance Report 2024 PUBLIC Data/"/>
    </mc:Choice>
  </mc:AlternateContent>
  <xr:revisionPtr revIDLastSave="465" documentId="8_{5EFE9958-AA08-4114-B00F-89D97BAB77F1}" xr6:coauthVersionLast="47" xr6:coauthVersionMax="47" xr10:uidLastSave="{F849E051-15E5-4549-B6B5-0CB02BA521DF}"/>
  <bookViews>
    <workbookView xWindow="-28920" yWindow="-120" windowWidth="29040" windowHeight="15720" firstSheet="2" activeTab="2" xr2:uid="{97E66962-D334-4A9D-A842-7B10B68750C4}"/>
  </bookViews>
  <sheets>
    <sheet name="Annual Data" sheetId="1" r:id="rId1"/>
    <sheet name="3.1 Energy Affordability" sheetId="2" r:id="rId2"/>
    <sheet name="3.2 Energy Debt" sheetId="3" r:id="rId3"/>
    <sheet name="3.3 Breaches to PDF" sheetId="4" r:id="rId4"/>
    <sheet name="4. Demographics" sheetId="6" r:id="rId5"/>
    <sheet name="4.1 FV Demographics" sheetId="5" r:id="rId6"/>
    <sheet name="4.2 First Nations Demographics" sheetId="8" r:id="rId7"/>
  </sheets>
  <externalReferences>
    <externalReference r:id="rId8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3" i="3" l="1"/>
  <c r="B63" i="3"/>
  <c r="C62" i="3"/>
  <c r="B62" i="3"/>
  <c r="C61" i="3"/>
  <c r="B61" i="3"/>
  <c r="C43" i="3"/>
  <c r="C60" i="3"/>
  <c r="B60" i="3"/>
  <c r="C42" i="3"/>
  <c r="C59" i="3"/>
  <c r="B59" i="3"/>
  <c r="C41" i="3"/>
  <c r="C58" i="3"/>
  <c r="B58" i="3"/>
  <c r="C40" i="3"/>
  <c r="C57" i="3"/>
  <c r="B57" i="3"/>
  <c r="C39" i="3"/>
  <c r="C56" i="3"/>
  <c r="B56" i="3"/>
  <c r="C38" i="3"/>
  <c r="C55" i="3"/>
  <c r="B55" i="3"/>
  <c r="C54" i="3"/>
  <c r="B54" i="3"/>
  <c r="C53" i="3"/>
  <c r="B53" i="3"/>
  <c r="C52" i="3"/>
  <c r="B52" i="3"/>
  <c r="C34" i="3"/>
  <c r="C51" i="3"/>
  <c r="B51" i="3"/>
  <c r="C33" i="3"/>
  <c r="C32" i="3"/>
  <c r="C31" i="3"/>
  <c r="B48" i="3"/>
  <c r="B47" i="3"/>
</calcChain>
</file>

<file path=xl/sharedStrings.xml><?xml version="1.0" encoding="utf-8"?>
<sst xmlns="http://schemas.openxmlformats.org/spreadsheetml/2006/main" count="855" uniqueCount="221">
  <si>
    <t>Annual Overview - Energy and the National Debt Helpline</t>
  </si>
  <si>
    <t>YTD 2023</t>
  </si>
  <si>
    <t>Total</t>
  </si>
  <si>
    <t>%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</si>
  <si>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</si>
  <si>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</si>
  <si>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</si>
  <si>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</si>
  <si>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</si>
  <si>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</si>
  <si>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</si>
  <si>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</si>
  <si>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</si>
  <si>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</si>
  <si>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</si>
  <si>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</si>
  <si>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</t>
  </si>
  <si>
    <t>Total Contacts</t>
  </si>
  <si>
    <t>Average no. of calls per month</t>
  </si>
  <si>
    <t>No. of Energy Contacts*</t>
  </si>
  <si>
    <t>% of total contacts</t>
  </si>
  <si>
    <t>Electricity contacts</t>
  </si>
  <si>
    <t>Gas contacts</t>
  </si>
  <si>
    <t>Only energy as Financial Difficulty</t>
  </si>
  <si>
    <t>Other financial difficulty also noted</t>
  </si>
  <si>
    <t>Debt Level</t>
  </si>
  <si>
    <t>Maximum debt</t>
  </si>
  <si>
    <t>Minimum debt</t>
  </si>
  <si>
    <t>Average debt</t>
  </si>
  <si>
    <t>Average fortnightly income</t>
  </si>
  <si>
    <t xml:space="preserve">Debt as percentage of income </t>
  </si>
  <si>
    <t>Total callers with quantified energy debts</t>
  </si>
  <si>
    <t>Total no. of quantified energy debts</t>
  </si>
  <si>
    <t>Debt types</t>
  </si>
  <si>
    <t>No. of large energy debts*</t>
  </si>
  <si>
    <t>Electricity debts</t>
  </si>
  <si>
    <t>Max Elec Debt</t>
  </si>
  <si>
    <t>Average Elec debt</t>
  </si>
  <si>
    <t>No. of large elec debts</t>
  </si>
  <si>
    <t>Elec as % of large debts</t>
  </si>
  <si>
    <t xml:space="preserve">Gas Debts </t>
  </si>
  <si>
    <t>Max Gas debt</t>
  </si>
  <si>
    <t>Average Gas debt</t>
  </si>
  <si>
    <t>-</t>
  </si>
  <si>
    <t>No. of large gas debts</t>
  </si>
  <si>
    <t>Gas as % of large debts</t>
  </si>
  <si>
    <t>Closed account debts</t>
  </si>
  <si>
    <t>Open account debts</t>
  </si>
  <si>
    <t>Income</t>
  </si>
  <si>
    <t>Centrelink</t>
  </si>
  <si>
    <t>Employment</t>
  </si>
  <si>
    <t>No income</t>
  </si>
  <si>
    <t>Not stated</t>
  </si>
  <si>
    <t>Demographic</t>
  </si>
  <si>
    <t>Age (average)</t>
  </si>
  <si>
    <t>Woman, sistergirl</t>
  </si>
  <si>
    <t>Man, brotherboy</t>
  </si>
  <si>
    <t>Unstated</t>
  </si>
  <si>
    <t>Aboriginal or Torres Strait Islander</t>
  </si>
  <si>
    <t>LOTE at home</t>
  </si>
  <si>
    <t>Neither First Nations or LOTE at home</t>
  </si>
  <si>
    <t>Household</t>
  </si>
  <si>
    <t>Couple - children</t>
  </si>
  <si>
    <t>Couple - no children</t>
  </si>
  <si>
    <t>Single parent</t>
  </si>
  <si>
    <t>Person lives alone</t>
  </si>
  <si>
    <t>Private tenancy</t>
  </si>
  <si>
    <t>Purchasing/Owned</t>
  </si>
  <si>
    <t>Public housing / Community housing</t>
  </si>
  <si>
    <t>Vulnerability</t>
  </si>
  <si>
    <t>Life event</t>
  </si>
  <si>
    <t>Mental health challenges</t>
  </si>
  <si>
    <t>Family violence</t>
  </si>
  <si>
    <t>Limited capability</t>
  </si>
  <si>
    <t>None stated</t>
  </si>
  <si>
    <t>Systemic Issues</t>
  </si>
  <si>
    <t>No</t>
  </si>
  <si>
    <t>PDF breach</t>
  </si>
  <si>
    <t>Inadequate hardship assistance</t>
  </si>
  <si>
    <t xml:space="preserve">Not offered URGS / incorrectly offered </t>
  </si>
  <si>
    <t>Disconnection (including threats)</t>
  </si>
  <si>
    <t>Failure to identify vulnerability</t>
  </si>
  <si>
    <t>Inappropriate referral</t>
  </si>
  <si>
    <t>Debtor feels harassed</t>
  </si>
  <si>
    <t>Aggressive debt enforcement</t>
  </si>
  <si>
    <t>Unaffordable payment plan</t>
  </si>
  <si>
    <t>No. cases by retailer</t>
  </si>
  <si>
    <t>% of  cases</t>
  </si>
  <si>
    <t>Large retailers</t>
  </si>
  <si>
    <t>AGL</t>
  </si>
  <si>
    <t>Origin</t>
  </si>
  <si>
    <t>Energy Australia</t>
  </si>
  <si>
    <t>Simply Energy</t>
  </si>
  <si>
    <t xml:space="preserve">  </t>
  </si>
  <si>
    <t>Red Energy</t>
  </si>
  <si>
    <t>Lumo Energy</t>
  </si>
  <si>
    <t>Medium retailers</t>
  </si>
  <si>
    <t>Alinta Energy</t>
  </si>
  <si>
    <t>Tango Energy</t>
  </si>
  <si>
    <t>Dodo</t>
  </si>
  <si>
    <t>Powershop</t>
  </si>
  <si>
    <t>Globird Energy</t>
  </si>
  <si>
    <t>Momentum Energy</t>
  </si>
  <si>
    <t>Sumo Power</t>
  </si>
  <si>
    <t>Small retailers</t>
  </si>
  <si>
    <t>TruEnergy</t>
  </si>
  <si>
    <t>Referral source</t>
  </si>
  <si>
    <t>Self-referral</t>
  </si>
  <si>
    <t>Utility company</t>
  </si>
  <si>
    <t>Creditor</t>
  </si>
  <si>
    <t>Community agency</t>
  </si>
  <si>
    <t>EWOV</t>
  </si>
  <si>
    <t>Vic Police</t>
  </si>
  <si>
    <t>Court</t>
  </si>
  <si>
    <t>Website Enquiry</t>
  </si>
  <si>
    <t>Superannuation fund</t>
  </si>
  <si>
    <t>Family Violence programs</t>
  </si>
  <si>
    <t>Other</t>
  </si>
  <si>
    <t>Didn't disclose</t>
  </si>
  <si>
    <t>No of Payment Plans (PP) set up by</t>
  </si>
  <si>
    <t>Average PP pf</t>
  </si>
  <si>
    <t>Retailer</t>
  </si>
  <si>
    <t xml:space="preserve">Highest </t>
  </si>
  <si>
    <t>Consumer</t>
  </si>
  <si>
    <t>Lowest</t>
  </si>
  <si>
    <t xml:space="preserve">Sheriff </t>
  </si>
  <si>
    <t>Average</t>
  </si>
  <si>
    <t>Not offered URGS</t>
  </si>
  <si>
    <t>% Not offered URGs</t>
  </si>
  <si>
    <t>Inadequate hardship</t>
  </si>
  <si>
    <t>Disconnection (incl. threats)</t>
  </si>
  <si>
    <t>Debtor feels harrassed</t>
  </si>
  <si>
    <t>Retailer by market share</t>
  </si>
  <si>
    <t>Retailer market share</t>
  </si>
  <si>
    <t>% of cases</t>
  </si>
  <si>
    <t>No. cases</t>
  </si>
  <si>
    <t>No. of systemic issues</t>
  </si>
  <si>
    <t>% of issues by cases</t>
  </si>
  <si>
    <t>Annual Overview - Energy Affordability</t>
  </si>
  <si>
    <t>Energy contacts by income type</t>
  </si>
  <si>
    <t>Financial Difficulties</t>
  </si>
  <si>
    <t>Annual Overview - Debt and Disconnection</t>
  </si>
  <si>
    <t>Total energy contacts</t>
  </si>
  <si>
    <t>Debt &amp; Vulnerability</t>
  </si>
  <si>
    <t>Number</t>
  </si>
  <si>
    <t>The proportion of people with closed account debt who were also experiencing one or more vulnerabilities</t>
  </si>
  <si>
    <t>Closed account debt</t>
  </si>
  <si>
    <t>Debt enforcement</t>
  </si>
  <si>
    <t>The proportion of people experiencing debt enforcement from their retailer who were also experiencing one or more vulnerabilities</t>
  </si>
  <si>
    <t>Harassed</t>
  </si>
  <si>
    <t>Family Violence</t>
  </si>
  <si>
    <t>Centrelink income</t>
  </si>
  <si>
    <t xml:space="preserve">Employment income </t>
  </si>
  <si>
    <t>Default listing threat</t>
  </si>
  <si>
    <t>Disonnection &amp; Threats of Disconnection</t>
  </si>
  <si>
    <t>Disconnection</t>
  </si>
  <si>
    <t xml:space="preserve">Threat </t>
  </si>
  <si>
    <t>Threat</t>
  </si>
  <si>
    <t>Annual Overview - Breaches to PDF</t>
  </si>
  <si>
    <t>Payment plans (PPs)</t>
  </si>
  <si>
    <t>No of PPs recorded</t>
  </si>
  <si>
    <t>Payment plan set up by</t>
  </si>
  <si>
    <t>% of all recorded PPs set up by</t>
  </si>
  <si>
    <t>No of PP set up by</t>
  </si>
  <si>
    <t>Payment plans compared to income per fortnight &amp; HEM benchmark</t>
  </si>
  <si>
    <t xml:space="preserve">Case </t>
  </si>
  <si>
    <t>Income Source</t>
  </si>
  <si>
    <t>Fortnightly income</t>
  </si>
  <si>
    <t xml:space="preserve">HEM* </t>
  </si>
  <si>
    <t>PP pf</t>
  </si>
  <si>
    <t>Self-employed</t>
  </si>
  <si>
    <t>Super/Investments</t>
  </si>
  <si>
    <t>Annual Overview - Demographics</t>
  </si>
  <si>
    <t>Total contacts exp. FV</t>
  </si>
  <si>
    <t>Systemic Issues (FV clients)</t>
  </si>
  <si>
    <t>Living situation</t>
  </si>
  <si>
    <t>% (energy contacts)</t>
  </si>
  <si>
    <t>Gender total (minus Unknown)</t>
  </si>
  <si>
    <t>Self referral</t>
  </si>
  <si>
    <t>Gender - Woman</t>
  </si>
  <si>
    <t>Gender - Man</t>
  </si>
  <si>
    <t xml:space="preserve">Creditor </t>
  </si>
  <si>
    <t>Gender - Unstated</t>
  </si>
  <si>
    <t>Sharehouse</t>
  </si>
  <si>
    <t>Housing type</t>
  </si>
  <si>
    <t xml:space="preserve">Debt Level (FV contacts) </t>
  </si>
  <si>
    <t>$</t>
  </si>
  <si>
    <t>Maximum</t>
  </si>
  <si>
    <t>Minimum</t>
  </si>
  <si>
    <t>Old debt</t>
  </si>
  <si>
    <t>Public/community housing</t>
  </si>
  <si>
    <t>Average income</t>
  </si>
  <si>
    <t>Retirement village</t>
  </si>
  <si>
    <t>Total non FV contacts</t>
  </si>
  <si>
    <t>Systemic Issues (Non FV clients)</t>
  </si>
  <si>
    <t>Average Debt Level</t>
  </si>
  <si>
    <t>Average Debt</t>
  </si>
  <si>
    <t xml:space="preserve">Average income </t>
  </si>
  <si>
    <t xml:space="preserve">Proportion </t>
  </si>
  <si>
    <t>Payment Plans (PP)</t>
  </si>
  <si>
    <t>Total recorded payment plans</t>
  </si>
  <si>
    <t>PP amount pf</t>
  </si>
  <si>
    <t>Annual Overview - Demographics - Clients experiencing Family Violence</t>
  </si>
  <si>
    <t>Clients experiencing Family Violence</t>
  </si>
  <si>
    <t>Clients not experiencing Family Violence</t>
  </si>
  <si>
    <t>Non FV clients</t>
  </si>
  <si>
    <t>clients exp. FV</t>
  </si>
  <si>
    <t>Total no. of energy contacts</t>
  </si>
  <si>
    <t>No. contacts</t>
  </si>
  <si>
    <t>No. clients</t>
  </si>
  <si>
    <t>% of contacts</t>
  </si>
  <si>
    <t>Annual Overview - Demographics - First Nations clients</t>
  </si>
  <si>
    <t>First Nations clients</t>
  </si>
  <si>
    <t>non-First Nations clients</t>
  </si>
  <si>
    <t>% of clients</t>
  </si>
  <si>
    <t>Total First Nations clients</t>
  </si>
  <si>
    <t>Debt level (First Nations clients)</t>
  </si>
  <si>
    <t>Total non-First Nations clients</t>
  </si>
  <si>
    <t>Systemic Issues (First Nation clients)</t>
  </si>
  <si>
    <t>Systemic Issues (Non First Nation clients)</t>
  </si>
  <si>
    <t>Debt level (non-First Nations clients)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</si>
</sst>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_);[Red]\(&quot;$&quot;#,##0\)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sz val="10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center"/>
    </xf>
    <xf numFmtId="0" fontId="0" fillId="2" borderId="0" xfId="0" applyFill="1"/>
    <xf numFmtId="1" fontId="0" fillId="0" borderId="0" xfId="0" applyNumberFormat="1"/>
    <xf numFmtId="9" fontId="0" fillId="0" borderId="0" xfId="2" applyFont="1"/>
    <xf numFmtId="6" fontId="0" fillId="0" borderId="0" xfId="0" applyNumberFormat="1"/>
    <xf numFmtId="0" fontId="2" fillId="2" borderId="0" xfId="0" applyFont="1" applyFill="1" applyAlignment="1">
      <alignment horizontal="right"/>
    </xf>
    <xf numFmtId="44" fontId="0" fillId="0" borderId="0" xfId="0" applyNumberFormat="1"/>
    <xf numFmtId="44" fontId="0" fillId="0" borderId="0" xfId="1" applyFont="1"/>
    <xf numFmtId="0" fontId="0" fillId="0" borderId="0" xfId="0" applyAlignment="1">
      <alignment horizontal="left"/>
    </xf>
    <xf numFmtId="6" fontId="0" fillId="0" borderId="0" xfId="0" applyNumberFormat="1" applyAlignment="1">
      <alignment horizontal="left"/>
    </xf>
    <xf numFmtId="9" fontId="0" fillId="0" borderId="0" xfId="2" applyFont="1" applyAlignment="1">
      <alignment horizontal="right"/>
    </xf>
    <xf numFmtId="0" fontId="6" fillId="0" borderId="0" xfId="0" applyFont="1"/>
    <xf numFmtId="0" fontId="0" fillId="0" borderId="0" xfId="0" applyAlignment="1">
      <alignment horizontal="right"/>
    </xf>
    <xf numFmtId="9" fontId="0" fillId="2" borderId="0" xfId="2" applyFont="1" applyFill="1"/>
    <xf numFmtId="164" fontId="0" fillId="0" borderId="0" xfId="1" applyNumberFormat="1" applyFont="1"/>
    <xf numFmtId="0" fontId="0" fillId="0" borderId="0" xfId="1" applyNumberFormat="1" applyFont="1"/>
    <xf numFmtId="9" fontId="0" fillId="0" borderId="0" xfId="1" applyNumberFormat="1" applyFont="1"/>
    <xf numFmtId="9" fontId="0" fillId="0" borderId="0" xfId="2" applyFont="1" applyFill="1" applyAlignment="1">
      <alignment horizontal="right"/>
    </xf>
    <xf numFmtId="9" fontId="0" fillId="0" borderId="0" xfId="2" applyFont="1" applyFill="1"/>
    <xf numFmtId="165" fontId="2" fillId="2" borderId="0" xfId="0" applyNumberFormat="1" applyFont="1" applyFill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9" fontId="1" fillId="0" borderId="0" xfId="2" applyFont="1" applyFill="1"/>
    <xf numFmtId="9" fontId="0" fillId="2" borderId="0" xfId="2" applyFont="1" applyFill="1" applyAlignment="1">
      <alignment horizontal="right"/>
    </xf>
    <xf numFmtId="6" fontId="0" fillId="2" borderId="0" xfId="0" applyNumberFormat="1" applyFill="1"/>
    <xf numFmtId="9" fontId="0" fillId="0" borderId="0" xfId="2" applyFont="1" applyFill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2" borderId="0" xfId="0" applyFont="1" applyFill="1" applyAlignment="1">
      <alignment horizontal="left" wrapText="1"/>
    </xf>
    <xf numFmtId="0" fontId="0" fillId="0" borderId="0" xfId="0" applyAlignment="1">
      <alignment horizontal="right" wrapText="1"/>
    </xf>
    <xf numFmtId="0" fontId="0" fillId="6" borderId="0" xfId="0" applyFill="1"/>
    <xf numFmtId="9" fontId="3" fillId="2" borderId="1" xfId="2" applyFont="1" applyFill="1" applyBorder="1" applyAlignment="1">
      <alignment horizontal="right" wrapText="1"/>
    </xf>
    <xf numFmtId="9" fontId="4" fillId="2" borderId="0" xfId="2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9" fontId="0" fillId="6" borderId="0" xfId="2" applyFont="1" applyFill="1"/>
    <xf numFmtId="0" fontId="0" fillId="0" borderId="0" xfId="2" applyNumberFormat="1" applyFont="1"/>
    <xf numFmtId="6" fontId="7" fillId="2" borderId="0" xfId="0" applyNumberFormat="1" applyFont="1" applyFill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right" wrapText="1"/>
    </xf>
    <xf numFmtId="0" fontId="4" fillId="2" borderId="0" xfId="0" applyFont="1" applyFill="1"/>
    <xf numFmtId="0" fontId="10" fillId="0" borderId="0" xfId="0" applyFont="1"/>
    <xf numFmtId="0" fontId="9" fillId="7" borderId="0" xfId="0" applyFont="1" applyFill="1"/>
    <xf numFmtId="0" fontId="9" fillId="7" borderId="0" xfId="0" applyFont="1" applyFill="1" applyAlignment="1">
      <alignment horizontal="right"/>
    </xf>
    <xf numFmtId="0" fontId="11" fillId="7" borderId="0" xfId="0" applyFont="1" applyFill="1"/>
    <xf numFmtId="9" fontId="10" fillId="0" borderId="0" xfId="2" applyFont="1" applyFill="1" applyBorder="1"/>
    <xf numFmtId="0" fontId="2" fillId="2" borderId="1" xfId="0" applyFont="1" applyFill="1" applyBorder="1" applyAlignment="1">
      <alignment horizontal="center" wrapText="1"/>
    </xf>
    <xf numFmtId="165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44" fontId="0" fillId="0" borderId="0" xfId="1" applyFont="1" applyFill="1"/>
    <xf numFmtId="0" fontId="0" fillId="0" borderId="2" xfId="0" applyBorder="1"/>
    <xf numFmtId="8" fontId="0" fillId="0" borderId="2" xfId="0" applyNumberFormat="1" applyBorder="1"/>
    <xf numFmtId="6" fontId="0" fillId="0" borderId="0" xfId="1" applyNumberFormat="1" applyFont="1" applyFill="1"/>
    <xf numFmtId="44" fontId="0" fillId="0" borderId="2" xfId="1" applyFont="1" applyFill="1" applyBorder="1"/>
    <xf numFmtId="0" fontId="2" fillId="2" borderId="0" xfId="0" applyFont="1" applyFill="1" applyAlignment="1">
      <alignment horizontal="left"/>
    </xf>
    <xf numFmtId="0" fontId="9" fillId="7" borderId="3" xfId="0" applyFont="1" applyFill="1" applyBorder="1" applyAlignment="1">
      <alignment horizontal="center"/>
    </xf>
    <xf numFmtId="6" fontId="10" fillId="0" borderId="0" xfId="0" applyNumberFormat="1" applyFont="1"/>
    <xf numFmtId="165" fontId="10" fillId="0" borderId="0" xfId="0" applyNumberFormat="1" applyFont="1"/>
    <xf numFmtId="9" fontId="10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64" fontId="0" fillId="0" borderId="0" xfId="1" applyNumberFormat="1" applyFont="1" applyAlignment="1"/>
    <xf numFmtId="0" fontId="0" fillId="0" borderId="0" xfId="1" applyNumberFormat="1" applyFont="1" applyAlignment="1"/>
    <xf numFmtId="0" fontId="0" fillId="0" borderId="0" xfId="0" applyAlignment="1"/>
    <xf numFmtId="9" fontId="0" fillId="0" borderId="0" xfId="0" applyNumberFormat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6" fontId="10" fillId="0" borderId="0" xfId="0" applyNumberFormat="1" applyFont="1" applyFill="1"/>
    <xf numFmtId="165" fontId="10" fillId="0" borderId="0" xfId="0" applyNumberFormat="1" applyFont="1" applyFill="1"/>
    <xf numFmtId="9" fontId="10" fillId="0" borderId="0" xfId="0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minor"/>
      </font>
      <fill>
        <patternFill patternType="none">
          <fgColor indexed="64"/>
          <bgColor indexed="65"/>
        </patternFill>
      </fill>
    </dxf>
    <dxf>
      <numFmt numFmtId="12" formatCode="&quot;$&quot;#,##0.00;[Red]\-&quot;$&quot;#,##0.00"/>
      <fill>
        <patternFill patternType="none">
          <fgColor indexed="64"/>
          <bgColor indexed="65"/>
        </patternFill>
      </fill>
    </dxf>
    <dxf>
      <numFmt numFmtId="12" formatCode="&quot;$&quot;#,##0.00;[Red]\-&quot;$&quot;#,##0.0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ptos Narrow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nsumeraction-my.sharepoint.com/personal/policy_consumeraction_org_au/Documents/P&amp;C/E-ENERGY%20POLICY/Affordability/NDH%20data/V2%20YTD%202023%20Monthly%20Energy%20Data-bk.xlsx" TargetMode="External"/><Relationship Id="rId1" Type="http://schemas.openxmlformats.org/officeDocument/2006/relationships/externalLinkPath" Target="/personal/policy_consumeraction_org_au/Documents/P&amp;C/E-ENERGY%20POLICY/Affordability/NDH%20data/V2%20YTD%202023%20Monthly%20Energy%20Data-b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YTD"/>
      <sheetName val="3.1 Energy Affordability"/>
      <sheetName val="3.2 Energy Debt"/>
      <sheetName val="3.3 Breaches to PDF"/>
      <sheetName val="4. Demographics"/>
      <sheetName val="Debt &amp; Disconnection"/>
      <sheetName val="Payment Plans"/>
      <sheetName val="FV"/>
      <sheetName val="FN"/>
      <sheetName val="Jan 23"/>
      <sheetName val="Feb 23"/>
      <sheetName val="Mar 23"/>
      <sheetName val="Apr 23"/>
      <sheetName val="May 23"/>
      <sheetName val="Jun 23"/>
      <sheetName val="Jul 2023"/>
      <sheetName val="Aug 2023"/>
      <sheetName val="Sept 2023"/>
      <sheetName val="Oct 2023"/>
      <sheetName val="Nov 2023"/>
      <sheetName val="Dec 2023"/>
      <sheetName val="Formula Sheet 1"/>
      <sheetName val="Case Studies"/>
      <sheetName val="V2 YTD 2023 Monthly Energy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19E22A-1070-456A-BF00-96914D4D896A}" name="Table1" displayName="Table1" ref="A30:E127" totalsRowShown="0" headerRowDxfId="5">
  <autoFilter ref="A30:E127" xr:uid="{0019E22A-1070-456A-BF00-96914D4D896A}"/>
  <tableColumns count="5">
    <tableColumn id="1" xr3:uid="{70AB13BB-C185-4D97-8455-FA470E496441}" name="Case " dataDxfId="4"/>
    <tableColumn id="2" xr3:uid="{19A71A2C-27BE-4779-858D-3576FA305DEA}" name="Income Source" dataDxfId="3"/>
    <tableColumn id="3" xr3:uid="{A7C07B67-F01C-4633-A5BB-7F4DD03F4730}" name="Fortnightly income" dataDxfId="2"/>
    <tableColumn id="4" xr3:uid="{C85A3D01-0F59-4AD9-BAF4-D2603FC9FAD1}" name="HEM* " dataDxfId="1"/>
    <tableColumn id="5" xr3:uid="{74608C71-61D1-4C3C-BAB7-CC2A3A9B5641}" name="PP pf" data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8DAD9-2DCE-49AB-BDE7-9529FE818AC2}">
  <dimension ref="A1:S142"/>
  <sheetViews>
    <sheetView topLeftCell="A16" zoomScale="69" zoomScaleNormal="69" workbookViewId="0">
      <selection activeCell="A39" sqref="A39:O60"/>
    </sheetView>
  </sheetViews>
  <sheetFormatPr defaultRowHeight="14.4" x14ac:dyDescent="0.3"/>
  <cols>
    <col min="1" max="1" width="37.88671875" customWidth="1"/>
    <col min="2" max="3" width="13.6640625" customWidth="1"/>
    <col min="4" max="15" width="15.88671875" customWidth="1"/>
  </cols>
  <sheetData>
    <row r="1" spans="1:15" x14ac:dyDescent="0.3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  <c r="K1" s="1"/>
      <c r="L1" s="1"/>
      <c r="M1" s="1"/>
      <c r="N1" s="1"/>
      <c r="O1" s="1"/>
    </row>
    <row r="2" spans="1:15" x14ac:dyDescent="0.3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x14ac:dyDescent="0.3">
      <c r="A3" s="6"/>
      <c r="B3" s="3" t="s">
        <v>16</v>
      </c>
      <c r="C3" s="3" t="s">
        <v>3</v>
      </c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</row>
    <row r="4" spans="1:15" x14ac:dyDescent="0.3">
      <c r="A4" t="s">
        <v>17</v>
      </c>
      <c r="B4">
        <v>7087</v>
      </c>
      <c r="C4">
        <v>100</v>
      </c>
      <c r="D4">
        <v>529</v>
      </c>
      <c r="E4">
        <v>656</v>
      </c>
      <c r="F4">
        <v>803</v>
      </c>
      <c r="G4">
        <v>558</v>
      </c>
      <c r="H4">
        <v>657</v>
      </c>
      <c r="I4">
        <v>628</v>
      </c>
      <c r="J4">
        <v>639</v>
      </c>
      <c r="K4">
        <v>608</v>
      </c>
      <c r="L4">
        <v>566</v>
      </c>
      <c r="M4">
        <v>563</v>
      </c>
      <c r="N4">
        <v>522</v>
      </c>
      <c r="O4">
        <v>358</v>
      </c>
    </row>
    <row r="5" spans="1:15" x14ac:dyDescent="0.3">
      <c r="A5" t="s">
        <v>18</v>
      </c>
      <c r="B5" s="7">
        <v>590.58333333333337</v>
      </c>
    </row>
    <row r="6" spans="1:15" x14ac:dyDescent="0.3">
      <c r="A6" t="s">
        <v>19</v>
      </c>
      <c r="B6">
        <v>849</v>
      </c>
      <c r="C6" s="8"/>
      <c r="D6">
        <v>62</v>
      </c>
      <c r="E6">
        <v>75</v>
      </c>
      <c r="F6">
        <v>96</v>
      </c>
      <c r="G6">
        <v>59</v>
      </c>
      <c r="H6">
        <v>75</v>
      </c>
      <c r="I6">
        <v>63</v>
      </c>
      <c r="J6">
        <v>69</v>
      </c>
      <c r="K6">
        <v>63</v>
      </c>
      <c r="L6">
        <v>64</v>
      </c>
      <c r="M6">
        <v>74</v>
      </c>
      <c r="N6">
        <v>98</v>
      </c>
      <c r="O6">
        <v>51</v>
      </c>
    </row>
    <row r="7" spans="1:15" x14ac:dyDescent="0.3">
      <c r="A7" t="s">
        <v>20</v>
      </c>
      <c r="C7" s="8">
        <v>0.119796811062509</v>
      </c>
      <c r="D7" s="8">
        <v>0.11720226843100189</v>
      </c>
      <c r="E7" s="8">
        <v>0.11432926829268293</v>
      </c>
      <c r="F7" s="8">
        <v>0.11955168119551682</v>
      </c>
      <c r="G7" s="8">
        <v>0.1057347670250896</v>
      </c>
      <c r="H7" s="8">
        <v>0.11415525114155251</v>
      </c>
      <c r="I7" s="8">
        <v>0.10031847133757962</v>
      </c>
      <c r="J7" s="8">
        <v>0.107981220657277</v>
      </c>
      <c r="K7" s="8">
        <v>0.10361842105263158</v>
      </c>
      <c r="L7" s="8">
        <v>0.11307420494699646</v>
      </c>
      <c r="M7" s="8">
        <v>0.13143872113676733</v>
      </c>
      <c r="N7" s="8">
        <v>0.18773946360153257</v>
      </c>
      <c r="O7" s="8">
        <v>0.14245810055865921</v>
      </c>
    </row>
    <row r="8" spans="1:15" x14ac:dyDescent="0.3">
      <c r="A8" t="s">
        <v>21</v>
      </c>
      <c r="B8">
        <v>677</v>
      </c>
      <c r="C8" s="8">
        <v>0.79740871613663133</v>
      </c>
      <c r="D8">
        <v>55</v>
      </c>
      <c r="E8">
        <v>57</v>
      </c>
      <c r="F8">
        <v>77</v>
      </c>
      <c r="G8">
        <v>56</v>
      </c>
      <c r="H8">
        <v>64</v>
      </c>
      <c r="I8">
        <v>57</v>
      </c>
      <c r="J8">
        <v>56</v>
      </c>
      <c r="K8">
        <v>48</v>
      </c>
      <c r="L8" s="9">
        <v>44</v>
      </c>
      <c r="M8" s="9">
        <v>33</v>
      </c>
      <c r="N8">
        <v>88</v>
      </c>
      <c r="O8">
        <v>42</v>
      </c>
    </row>
    <row r="9" spans="1:15" x14ac:dyDescent="0.3">
      <c r="A9" t="s">
        <v>22</v>
      </c>
      <c r="B9">
        <v>259</v>
      </c>
      <c r="C9" s="8">
        <v>0.30506478209658422</v>
      </c>
      <c r="D9">
        <v>11</v>
      </c>
      <c r="E9">
        <v>11</v>
      </c>
      <c r="F9">
        <v>24</v>
      </c>
      <c r="G9">
        <v>18</v>
      </c>
      <c r="H9">
        <v>13</v>
      </c>
      <c r="I9">
        <v>18</v>
      </c>
      <c r="J9">
        <v>25</v>
      </c>
      <c r="K9">
        <v>17</v>
      </c>
      <c r="L9" s="9">
        <v>16</v>
      </c>
      <c r="M9" s="9">
        <v>19</v>
      </c>
      <c r="N9">
        <v>57</v>
      </c>
      <c r="O9">
        <v>30</v>
      </c>
    </row>
    <row r="10" spans="1:15" x14ac:dyDescent="0.3">
      <c r="A10" t="s">
        <v>23</v>
      </c>
      <c r="B10">
        <v>236</v>
      </c>
      <c r="C10" s="8">
        <v>0.27797408716136629</v>
      </c>
      <c r="D10">
        <v>18</v>
      </c>
      <c r="E10">
        <v>34</v>
      </c>
      <c r="F10">
        <v>33</v>
      </c>
      <c r="G10">
        <v>15</v>
      </c>
      <c r="H10">
        <v>28</v>
      </c>
      <c r="I10">
        <v>15</v>
      </c>
      <c r="J10">
        <v>21</v>
      </c>
      <c r="K10">
        <v>21</v>
      </c>
      <c r="L10">
        <v>22</v>
      </c>
      <c r="M10">
        <v>19</v>
      </c>
      <c r="N10">
        <v>4</v>
      </c>
      <c r="O10">
        <v>6</v>
      </c>
    </row>
    <row r="11" spans="1:15" x14ac:dyDescent="0.3">
      <c r="A11" t="s">
        <v>24</v>
      </c>
      <c r="B11">
        <v>613</v>
      </c>
      <c r="C11" s="8">
        <v>0.72202591283863371</v>
      </c>
      <c r="D11">
        <v>44</v>
      </c>
      <c r="E11">
        <v>41</v>
      </c>
      <c r="F11">
        <v>63</v>
      </c>
      <c r="G11">
        <v>44</v>
      </c>
      <c r="H11">
        <v>47</v>
      </c>
      <c r="I11">
        <v>48</v>
      </c>
      <c r="J11">
        <v>48</v>
      </c>
      <c r="K11">
        <v>42</v>
      </c>
      <c r="L11">
        <v>42</v>
      </c>
      <c r="M11">
        <v>55</v>
      </c>
      <c r="N11">
        <v>94</v>
      </c>
      <c r="O11">
        <v>45</v>
      </c>
    </row>
    <row r="12" spans="1:15" x14ac:dyDescent="0.3">
      <c r="A12" s="3" t="s">
        <v>25</v>
      </c>
      <c r="B12" s="10"/>
      <c r="C12" s="3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5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4" t="s">
        <v>14</v>
      </c>
      <c r="O12" s="4" t="s">
        <v>15</v>
      </c>
    </row>
    <row r="13" spans="1:15" x14ac:dyDescent="0.3">
      <c r="A13" t="s">
        <v>26</v>
      </c>
      <c r="B13" s="11">
        <v>34102</v>
      </c>
      <c r="D13" s="12">
        <v>12000</v>
      </c>
      <c r="E13" s="12">
        <v>15000</v>
      </c>
      <c r="F13" s="12">
        <v>10567</v>
      </c>
      <c r="G13" s="12">
        <v>20000</v>
      </c>
      <c r="H13" s="12">
        <v>8000</v>
      </c>
      <c r="I13" s="12">
        <v>18000</v>
      </c>
      <c r="J13" s="12">
        <v>9750</v>
      </c>
      <c r="K13" s="12">
        <v>34102</v>
      </c>
      <c r="L13" s="12">
        <v>22000</v>
      </c>
      <c r="M13" s="12">
        <v>10000</v>
      </c>
      <c r="N13" s="12">
        <v>30000</v>
      </c>
      <c r="O13" s="12">
        <v>7000</v>
      </c>
    </row>
    <row r="14" spans="1:15" x14ac:dyDescent="0.3">
      <c r="A14" t="s">
        <v>27</v>
      </c>
      <c r="B14" s="11">
        <v>215</v>
      </c>
      <c r="D14" s="12">
        <v>137</v>
      </c>
      <c r="E14" s="12">
        <v>140</v>
      </c>
      <c r="F14" s="12">
        <v>106</v>
      </c>
      <c r="G14" s="12">
        <v>139</v>
      </c>
      <c r="H14" s="12">
        <v>120</v>
      </c>
      <c r="I14" s="12">
        <v>65</v>
      </c>
      <c r="J14" s="12">
        <v>150</v>
      </c>
      <c r="K14" s="12">
        <v>120</v>
      </c>
      <c r="L14" s="12">
        <v>174</v>
      </c>
      <c r="M14" s="12">
        <v>215</v>
      </c>
      <c r="N14" s="12">
        <v>140</v>
      </c>
      <c r="O14" s="12">
        <v>200</v>
      </c>
    </row>
    <row r="15" spans="1:15" x14ac:dyDescent="0.3">
      <c r="A15" t="s">
        <v>28</v>
      </c>
      <c r="B15" s="11">
        <v>2626.3369063848345</v>
      </c>
      <c r="D15" s="12">
        <v>2058.8625806451614</v>
      </c>
      <c r="E15" s="12">
        <v>2287.8157894736842</v>
      </c>
      <c r="F15" s="12">
        <v>2092.8518518518517</v>
      </c>
      <c r="G15" s="12">
        <v>2919.9333333333334</v>
      </c>
      <c r="H15" s="12">
        <v>2275.3611904761906</v>
      </c>
      <c r="I15" s="12">
        <v>3122.090909090909</v>
      </c>
      <c r="J15" s="12">
        <v>2162.0120588235291</v>
      </c>
      <c r="K15" s="12">
        <v>2517.090909090909</v>
      </c>
      <c r="L15" s="12">
        <v>3433.9373999999998</v>
      </c>
      <c r="M15" s="12">
        <v>2377.0588235294117</v>
      </c>
      <c r="N15" s="12">
        <v>4238.2363636363634</v>
      </c>
      <c r="O15" s="12">
        <v>2030.7916666666667</v>
      </c>
    </row>
    <row r="16" spans="1:15" x14ac:dyDescent="0.3">
      <c r="A16" t="s">
        <v>29</v>
      </c>
      <c r="B16" s="11">
        <v>1035.5473559937991</v>
      </c>
      <c r="C16">
        <v>100</v>
      </c>
      <c r="D16" s="12">
        <v>832.16949152542372</v>
      </c>
      <c r="E16" s="12">
        <v>993.23529411764707</v>
      </c>
      <c r="F16" s="12">
        <v>974.39285714285711</v>
      </c>
      <c r="G16" s="12">
        <v>1109.71</v>
      </c>
      <c r="H16" s="12">
        <v>1196.3239436619717</v>
      </c>
      <c r="I16" s="12">
        <v>950.84482758620686</v>
      </c>
      <c r="J16" s="12">
        <v>980.69166666666672</v>
      </c>
      <c r="K16" s="12">
        <v>1059.875</v>
      </c>
      <c r="L16" s="12">
        <v>1113.2909090909091</v>
      </c>
      <c r="M16" s="12">
        <v>1012.9666666666666</v>
      </c>
      <c r="N16" s="12">
        <v>1126.1021052631579</v>
      </c>
      <c r="O16" s="12">
        <v>1076.9655102040815</v>
      </c>
    </row>
    <row r="17" spans="1:15" x14ac:dyDescent="0.3">
      <c r="A17" s="13" t="s">
        <v>30</v>
      </c>
      <c r="B17" s="14"/>
      <c r="C17" s="8">
        <v>2.5361823302270698</v>
      </c>
      <c r="D17" s="8">
        <v>2.4740904366382446</v>
      </c>
      <c r="E17" s="8">
        <v>2.3033975967457878</v>
      </c>
      <c r="F17" s="8">
        <v>2.1478522102353792</v>
      </c>
      <c r="G17" s="8">
        <v>2.6312580163586281</v>
      </c>
      <c r="H17" s="8">
        <v>1.9019607544686132</v>
      </c>
      <c r="I17" s="8">
        <v>3.283491499887083</v>
      </c>
      <c r="J17" s="8">
        <v>2.2045788011762402</v>
      </c>
      <c r="K17" s="8">
        <v>2.3748941234493777</v>
      </c>
      <c r="L17" s="8">
        <v>3.0844924466365078</v>
      </c>
      <c r="M17" s="8">
        <v>2.3466308435908507</v>
      </c>
      <c r="N17" s="8">
        <v>3.7636341712068226</v>
      </c>
      <c r="O17" s="8">
        <v>1.8856608196132838</v>
      </c>
    </row>
    <row r="18" spans="1:15" x14ac:dyDescent="0.3">
      <c r="A18" t="s">
        <v>31</v>
      </c>
      <c r="B18">
        <v>469</v>
      </c>
      <c r="C18" s="15">
        <v>0.55241460541813903</v>
      </c>
      <c r="D18">
        <v>31</v>
      </c>
      <c r="E18">
        <v>38</v>
      </c>
      <c r="F18">
        <v>54</v>
      </c>
      <c r="G18">
        <v>30</v>
      </c>
      <c r="H18">
        <v>42</v>
      </c>
      <c r="I18">
        <v>33</v>
      </c>
      <c r="J18">
        <v>34</v>
      </c>
      <c r="K18">
        <v>44</v>
      </c>
      <c r="L18">
        <v>50</v>
      </c>
      <c r="M18">
        <v>34</v>
      </c>
      <c r="N18">
        <v>55</v>
      </c>
      <c r="O18">
        <v>24</v>
      </c>
    </row>
    <row r="19" spans="1:15" x14ac:dyDescent="0.3">
      <c r="A19" s="16" t="s">
        <v>32</v>
      </c>
      <c r="B19" s="17">
        <v>639</v>
      </c>
      <c r="C19" s="8">
        <v>0.75265017667844525</v>
      </c>
      <c r="D19">
        <v>38</v>
      </c>
      <c r="E19">
        <v>43</v>
      </c>
      <c r="F19">
        <v>58</v>
      </c>
      <c r="G19">
        <v>31</v>
      </c>
      <c r="H19">
        <v>46</v>
      </c>
      <c r="I19">
        <v>45</v>
      </c>
      <c r="J19">
        <v>49</v>
      </c>
      <c r="K19">
        <v>66</v>
      </c>
      <c r="L19">
        <v>75</v>
      </c>
      <c r="M19">
        <v>60</v>
      </c>
      <c r="N19">
        <v>89</v>
      </c>
      <c r="O19">
        <v>39</v>
      </c>
    </row>
    <row r="20" spans="1:15" x14ac:dyDescent="0.3">
      <c r="A20" s="3" t="s">
        <v>33</v>
      </c>
      <c r="B20" s="6"/>
      <c r="C20" s="18"/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5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</row>
    <row r="21" spans="1:15" x14ac:dyDescent="0.3">
      <c r="A21" s="16" t="s">
        <v>34</v>
      </c>
      <c r="B21">
        <v>142</v>
      </c>
      <c r="C21" s="8">
        <v>0.16725559481743227</v>
      </c>
      <c r="D21">
        <v>5</v>
      </c>
      <c r="E21">
        <v>11</v>
      </c>
      <c r="F21">
        <v>13</v>
      </c>
      <c r="G21">
        <v>5</v>
      </c>
      <c r="H21">
        <v>16</v>
      </c>
      <c r="I21">
        <v>16</v>
      </c>
      <c r="J21">
        <v>12</v>
      </c>
      <c r="K21">
        <v>10</v>
      </c>
      <c r="L21">
        <v>17</v>
      </c>
      <c r="M21">
        <v>10</v>
      </c>
      <c r="N21">
        <v>20</v>
      </c>
      <c r="O21">
        <v>7</v>
      </c>
    </row>
    <row r="22" spans="1:15" x14ac:dyDescent="0.3">
      <c r="A22" t="s">
        <v>35</v>
      </c>
      <c r="B22">
        <v>440</v>
      </c>
      <c r="C22" s="8">
        <v>0.68857589984350542</v>
      </c>
      <c r="D22">
        <v>30</v>
      </c>
      <c r="E22">
        <v>38</v>
      </c>
      <c r="F22">
        <v>54</v>
      </c>
      <c r="G22">
        <v>31</v>
      </c>
      <c r="H22">
        <v>42</v>
      </c>
      <c r="I22">
        <v>33</v>
      </c>
      <c r="J22">
        <v>27</v>
      </c>
      <c r="K22">
        <v>38</v>
      </c>
      <c r="L22">
        <v>42</v>
      </c>
      <c r="M22">
        <v>33</v>
      </c>
      <c r="N22">
        <v>52</v>
      </c>
      <c r="O22">
        <v>20</v>
      </c>
    </row>
    <row r="23" spans="1:15" x14ac:dyDescent="0.3">
      <c r="A23" t="s">
        <v>36</v>
      </c>
      <c r="B23" s="19">
        <v>30000</v>
      </c>
      <c r="C23" s="8"/>
      <c r="D23" s="19">
        <v>12000</v>
      </c>
      <c r="E23" s="19">
        <v>15000</v>
      </c>
      <c r="F23" s="19">
        <v>10567</v>
      </c>
      <c r="G23" s="19">
        <v>20000</v>
      </c>
      <c r="H23" s="19">
        <v>8000</v>
      </c>
      <c r="I23" s="19">
        <v>10000</v>
      </c>
      <c r="J23" s="19">
        <v>9000</v>
      </c>
      <c r="K23" s="19">
        <v>13216</v>
      </c>
      <c r="L23" s="19">
        <v>20000</v>
      </c>
      <c r="M23" s="19">
        <v>10769.86</v>
      </c>
      <c r="N23" s="19">
        <v>30000</v>
      </c>
      <c r="O23" s="19">
        <v>4000</v>
      </c>
    </row>
    <row r="24" spans="1:15" x14ac:dyDescent="0.3">
      <c r="A24" t="s">
        <v>37</v>
      </c>
      <c r="B24" s="19">
        <v>2048.2982645308389</v>
      </c>
      <c r="C24" s="8"/>
      <c r="D24" s="19">
        <v>1938.1579999999999</v>
      </c>
      <c r="E24" s="19">
        <v>2213.5789473684213</v>
      </c>
      <c r="F24" s="19">
        <v>2058.037037037037</v>
      </c>
      <c r="G24" s="19">
        <v>2853.1612903225805</v>
      </c>
      <c r="H24" s="19">
        <v>2188.4564285714287</v>
      </c>
      <c r="I24" s="19">
        <v>2262.030303030303</v>
      </c>
      <c r="J24" s="19">
        <v>1547.7233333333336</v>
      </c>
      <c r="K24" s="19">
        <v>1792.5</v>
      </c>
      <c r="L24" s="19">
        <v>1936.8011904761906</v>
      </c>
      <c r="M24" s="19">
        <v>1575.151875</v>
      </c>
      <c r="N24" s="19">
        <v>2915.4807692307691</v>
      </c>
      <c r="O24" s="19">
        <v>1298.5</v>
      </c>
    </row>
    <row r="25" spans="1:15" x14ac:dyDescent="0.3">
      <c r="A25" t="s">
        <v>38</v>
      </c>
      <c r="B25" s="20">
        <v>83</v>
      </c>
      <c r="C25" s="8"/>
      <c r="D25" s="20">
        <v>5</v>
      </c>
      <c r="E25" s="20">
        <v>11</v>
      </c>
      <c r="F25" s="20">
        <v>13</v>
      </c>
      <c r="G25" s="20">
        <v>5</v>
      </c>
      <c r="H25" s="20">
        <v>12</v>
      </c>
      <c r="I25" s="20">
        <v>6</v>
      </c>
      <c r="J25" s="20">
        <v>2</v>
      </c>
      <c r="K25" s="20">
        <v>7</v>
      </c>
      <c r="L25" s="20">
        <v>6</v>
      </c>
      <c r="M25" s="20">
        <v>4</v>
      </c>
      <c r="N25" s="20">
        <v>10</v>
      </c>
      <c r="O25" s="20">
        <v>2</v>
      </c>
    </row>
    <row r="26" spans="1:15" x14ac:dyDescent="0.3">
      <c r="A26" t="s">
        <v>39</v>
      </c>
      <c r="B26" s="19"/>
      <c r="C26" s="8">
        <v>0.58450704225352113</v>
      </c>
      <c r="D26" s="21">
        <v>1</v>
      </c>
      <c r="E26" s="21">
        <v>1</v>
      </c>
      <c r="F26" s="21">
        <v>1</v>
      </c>
      <c r="G26" s="21">
        <v>1</v>
      </c>
      <c r="H26" s="21">
        <v>1</v>
      </c>
      <c r="I26" s="21">
        <v>0.6</v>
      </c>
      <c r="J26" s="21">
        <v>0.4</v>
      </c>
      <c r="K26" s="21">
        <v>0.77777777777777779</v>
      </c>
      <c r="L26" s="21">
        <v>0.66666666666666663</v>
      </c>
      <c r="M26" s="21">
        <v>1</v>
      </c>
      <c r="N26" s="21">
        <v>0.90909090909090906</v>
      </c>
      <c r="O26" s="21">
        <v>0.66666666666666663</v>
      </c>
    </row>
    <row r="27" spans="1:15" x14ac:dyDescent="0.3">
      <c r="A27" t="s">
        <v>40</v>
      </c>
      <c r="B27">
        <v>199</v>
      </c>
      <c r="C27" s="8">
        <v>0.31142410015649452</v>
      </c>
      <c r="D27">
        <v>8</v>
      </c>
      <c r="E27">
        <v>5</v>
      </c>
      <c r="F27">
        <v>4</v>
      </c>
      <c r="G27">
        <v>0</v>
      </c>
      <c r="H27">
        <v>4</v>
      </c>
      <c r="I27">
        <v>12</v>
      </c>
      <c r="J27">
        <v>22</v>
      </c>
      <c r="K27">
        <v>28</v>
      </c>
      <c r="L27">
        <v>33</v>
      </c>
      <c r="M27">
        <v>27</v>
      </c>
      <c r="N27">
        <v>37</v>
      </c>
      <c r="O27">
        <v>19</v>
      </c>
    </row>
    <row r="28" spans="1:15" x14ac:dyDescent="0.3">
      <c r="A28" t="s">
        <v>41</v>
      </c>
      <c r="B28" s="19">
        <v>20886</v>
      </c>
      <c r="C28" s="8"/>
      <c r="D28" s="19">
        <v>1500</v>
      </c>
      <c r="E28" s="19">
        <v>1000</v>
      </c>
      <c r="F28" s="19">
        <v>1200</v>
      </c>
      <c r="G28" s="19">
        <v>0</v>
      </c>
      <c r="H28" s="19">
        <v>2500</v>
      </c>
      <c r="I28" s="19">
        <v>11759</v>
      </c>
      <c r="J28" s="19">
        <v>8000</v>
      </c>
      <c r="K28" s="19">
        <v>20886</v>
      </c>
      <c r="L28" s="19">
        <v>9000</v>
      </c>
      <c r="M28" s="19">
        <v>2600</v>
      </c>
      <c r="N28" s="19">
        <v>11000</v>
      </c>
      <c r="O28" s="19">
        <v>4000</v>
      </c>
    </row>
    <row r="29" spans="1:15" x14ac:dyDescent="0.3">
      <c r="A29" t="s">
        <v>42</v>
      </c>
      <c r="B29" s="19">
        <v>1250.3902081891556</v>
      </c>
      <c r="C29" s="8"/>
      <c r="D29" s="19">
        <v>710</v>
      </c>
      <c r="E29" s="19">
        <v>564.20000000000005</v>
      </c>
      <c r="F29" s="19">
        <v>470</v>
      </c>
      <c r="G29" s="19" t="s">
        <v>43</v>
      </c>
      <c r="H29" s="19">
        <v>912.5</v>
      </c>
      <c r="I29" s="19">
        <v>2884.75</v>
      </c>
      <c r="J29" s="19">
        <v>1441.8127272727272</v>
      </c>
      <c r="K29" s="19">
        <v>1426.3214285714287</v>
      </c>
      <c r="L29" s="19">
        <v>1477.4006060606062</v>
      </c>
      <c r="M29" s="19">
        <v>1074.1923076923076</v>
      </c>
      <c r="N29" s="19">
        <v>1802.3783783783783</v>
      </c>
      <c r="O29" s="19">
        <v>990.73684210526312</v>
      </c>
    </row>
    <row r="30" spans="1:15" x14ac:dyDescent="0.3">
      <c r="A30" t="s">
        <v>44</v>
      </c>
      <c r="B30" s="20">
        <v>14</v>
      </c>
      <c r="C30" s="8"/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4</v>
      </c>
      <c r="J30" s="20">
        <v>3</v>
      </c>
      <c r="K30" s="20">
        <v>2</v>
      </c>
      <c r="L30" s="20">
        <v>3</v>
      </c>
      <c r="M30" s="20">
        <v>0</v>
      </c>
      <c r="N30" s="20">
        <v>1</v>
      </c>
      <c r="O30" s="20">
        <v>1</v>
      </c>
    </row>
    <row r="31" spans="1:15" x14ac:dyDescent="0.3">
      <c r="A31" t="s">
        <v>45</v>
      </c>
      <c r="B31" s="8"/>
      <c r="C31" s="8">
        <v>9.8591549295774641E-2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0.4</v>
      </c>
      <c r="J31" s="8">
        <v>0.6</v>
      </c>
      <c r="K31" s="8">
        <v>0.22222222222222221</v>
      </c>
      <c r="L31" s="8">
        <v>0.33333333333333331</v>
      </c>
      <c r="M31" s="8">
        <v>0</v>
      </c>
      <c r="N31" s="8">
        <v>9.0909090909090912E-2</v>
      </c>
      <c r="O31" s="8">
        <v>0.33333333333333331</v>
      </c>
    </row>
    <row r="32" spans="1:15" x14ac:dyDescent="0.3">
      <c r="A32" t="s">
        <v>46</v>
      </c>
      <c r="B32" s="20">
        <v>114</v>
      </c>
      <c r="C32" s="8">
        <v>0.17840375586854459</v>
      </c>
      <c r="D32" s="20">
        <v>8</v>
      </c>
      <c r="E32" s="20">
        <v>10</v>
      </c>
      <c r="F32" s="20">
        <v>9</v>
      </c>
      <c r="G32" s="20">
        <v>8</v>
      </c>
      <c r="H32" s="20">
        <v>9</v>
      </c>
      <c r="I32" s="20">
        <v>7</v>
      </c>
      <c r="J32" s="20">
        <v>10</v>
      </c>
      <c r="K32" s="20">
        <v>11</v>
      </c>
      <c r="L32" s="20">
        <v>13</v>
      </c>
      <c r="M32" s="20">
        <v>11</v>
      </c>
      <c r="N32" s="20">
        <v>15</v>
      </c>
      <c r="O32" s="20">
        <v>3</v>
      </c>
    </row>
    <row r="33" spans="1:15" x14ac:dyDescent="0.3">
      <c r="A33" t="s">
        <v>47</v>
      </c>
      <c r="B33" s="20">
        <v>525</v>
      </c>
      <c r="C33" s="8">
        <v>0.82159624413145538</v>
      </c>
      <c r="D33" s="20">
        <v>30</v>
      </c>
      <c r="E33" s="20">
        <v>33</v>
      </c>
      <c r="F33" s="20">
        <v>49</v>
      </c>
      <c r="G33" s="20">
        <v>23</v>
      </c>
      <c r="H33" s="20">
        <v>37</v>
      </c>
      <c r="I33" s="20">
        <v>38</v>
      </c>
      <c r="J33" s="20">
        <v>39</v>
      </c>
      <c r="K33" s="20">
        <v>55</v>
      </c>
      <c r="L33" s="20">
        <v>62</v>
      </c>
      <c r="M33" s="20">
        <v>49</v>
      </c>
      <c r="N33" s="20">
        <v>74</v>
      </c>
      <c r="O33" s="20">
        <v>36</v>
      </c>
    </row>
    <row r="34" spans="1:15" x14ac:dyDescent="0.3">
      <c r="A34" s="3" t="s">
        <v>48</v>
      </c>
      <c r="B34" s="3" t="s">
        <v>16</v>
      </c>
      <c r="C34" s="3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5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4" t="s">
        <v>15</v>
      </c>
    </row>
    <row r="35" spans="1:15" x14ac:dyDescent="0.3">
      <c r="A35" t="s">
        <v>49</v>
      </c>
      <c r="B35">
        <v>428</v>
      </c>
      <c r="C35" s="15">
        <v>0.50412249705535928</v>
      </c>
      <c r="D35">
        <v>39</v>
      </c>
      <c r="E35">
        <v>43</v>
      </c>
      <c r="F35">
        <v>43</v>
      </c>
      <c r="G35">
        <v>23</v>
      </c>
      <c r="H35">
        <v>39</v>
      </c>
      <c r="I35">
        <v>30</v>
      </c>
      <c r="J35">
        <v>43</v>
      </c>
      <c r="K35">
        <v>29</v>
      </c>
      <c r="L35">
        <v>35</v>
      </c>
      <c r="M35">
        <v>32</v>
      </c>
      <c r="N35">
        <v>51</v>
      </c>
      <c r="O35">
        <v>21</v>
      </c>
    </row>
    <row r="36" spans="1:15" x14ac:dyDescent="0.3">
      <c r="A36" t="s">
        <v>50</v>
      </c>
      <c r="B36">
        <v>185</v>
      </c>
      <c r="C36" s="15">
        <v>0.21790341578327443</v>
      </c>
      <c r="D36">
        <v>9</v>
      </c>
      <c r="E36">
        <v>14</v>
      </c>
      <c r="F36">
        <v>21</v>
      </c>
      <c r="G36">
        <v>19</v>
      </c>
      <c r="H36">
        <v>18</v>
      </c>
      <c r="I36">
        <v>9</v>
      </c>
      <c r="J36">
        <v>7</v>
      </c>
      <c r="K36">
        <v>16</v>
      </c>
      <c r="L36">
        <v>15</v>
      </c>
      <c r="M36">
        <v>19</v>
      </c>
      <c r="N36">
        <v>26</v>
      </c>
      <c r="O36">
        <v>12</v>
      </c>
    </row>
    <row r="37" spans="1:15" x14ac:dyDescent="0.3">
      <c r="A37" t="s">
        <v>51</v>
      </c>
      <c r="B37">
        <v>69</v>
      </c>
      <c r="C37" s="22">
        <v>8.1272084805653705E-2</v>
      </c>
      <c r="D37">
        <v>7</v>
      </c>
      <c r="E37">
        <v>5</v>
      </c>
      <c r="F37">
        <v>8</v>
      </c>
      <c r="G37">
        <v>3</v>
      </c>
      <c r="H37">
        <v>5</v>
      </c>
      <c r="I37">
        <v>7</v>
      </c>
      <c r="J37">
        <v>6</v>
      </c>
      <c r="K37">
        <v>6</v>
      </c>
      <c r="L37">
        <v>4</v>
      </c>
      <c r="M37">
        <v>8</v>
      </c>
      <c r="N37">
        <v>5</v>
      </c>
      <c r="O37">
        <v>5</v>
      </c>
    </row>
    <row r="38" spans="1:15" x14ac:dyDescent="0.3">
      <c r="A38" t="s">
        <v>52</v>
      </c>
      <c r="B38">
        <v>103</v>
      </c>
      <c r="C38" s="22">
        <v>0.12131919905771496</v>
      </c>
      <c r="D38">
        <v>4</v>
      </c>
      <c r="E38">
        <v>9</v>
      </c>
      <c r="F38">
        <v>15</v>
      </c>
      <c r="G38">
        <v>12</v>
      </c>
      <c r="H38">
        <v>8</v>
      </c>
      <c r="I38">
        <v>10</v>
      </c>
      <c r="J38">
        <v>10</v>
      </c>
      <c r="K38">
        <v>6</v>
      </c>
      <c r="L38">
        <v>6</v>
      </c>
      <c r="M38">
        <v>11</v>
      </c>
      <c r="N38">
        <v>7</v>
      </c>
      <c r="O38">
        <v>5</v>
      </c>
    </row>
    <row r="39" spans="1:15" x14ac:dyDescent="0.3">
      <c r="A39" s="3" t="s">
        <v>53</v>
      </c>
      <c r="B39" s="3" t="s">
        <v>16</v>
      </c>
      <c r="C39" s="3" t="s">
        <v>3</v>
      </c>
      <c r="D39" s="4" t="s">
        <v>4</v>
      </c>
      <c r="E39" s="4" t="s">
        <v>5</v>
      </c>
      <c r="F39" s="4" t="s">
        <v>6</v>
      </c>
      <c r="G39" s="4" t="s">
        <v>7</v>
      </c>
      <c r="H39" s="4" t="s">
        <v>8</v>
      </c>
      <c r="I39" s="5" t="s">
        <v>9</v>
      </c>
      <c r="J39" s="4" t="s">
        <v>10</v>
      </c>
      <c r="K39" s="4" t="s">
        <v>11</v>
      </c>
      <c r="L39" s="4" t="s">
        <v>12</v>
      </c>
      <c r="M39" s="4" t="s">
        <v>13</v>
      </c>
      <c r="N39" s="4" t="s">
        <v>14</v>
      </c>
      <c r="O39" s="4" t="s">
        <v>15</v>
      </c>
    </row>
    <row r="40" spans="1:15" x14ac:dyDescent="0.3">
      <c r="A40" t="s">
        <v>54</v>
      </c>
      <c r="B40" s="7">
        <v>46.699122841177221</v>
      </c>
      <c r="C40" s="13"/>
      <c r="D40" s="7">
        <v>48.431034482758605</v>
      </c>
      <c r="E40" s="7">
        <v>45.527777777777828</v>
      </c>
      <c r="F40" s="7">
        <v>48.322222222222308</v>
      </c>
      <c r="G40" s="7">
        <v>43.529411764705856</v>
      </c>
      <c r="H40" s="7">
        <v>45.826086956521749</v>
      </c>
      <c r="I40" s="7">
        <v>48.150000000000091</v>
      </c>
      <c r="J40" s="7">
        <v>50.047619047619037</v>
      </c>
      <c r="K40" s="7">
        <v>45.836065573770384</v>
      </c>
      <c r="L40" s="7">
        <v>48.27586206896558</v>
      </c>
      <c r="M40" s="7">
        <v>46.428571428571331</v>
      </c>
      <c r="N40" s="7">
        <v>45.484210526315792</v>
      </c>
      <c r="O40" s="7">
        <v>44.530612244898066</v>
      </c>
    </row>
    <row r="41" spans="1:15" x14ac:dyDescent="0.3">
      <c r="A41" t="s">
        <v>55</v>
      </c>
      <c r="B41">
        <v>502</v>
      </c>
      <c r="C41" s="15">
        <v>0.591283863368669</v>
      </c>
      <c r="D41">
        <v>37</v>
      </c>
      <c r="E41">
        <v>40</v>
      </c>
      <c r="F41">
        <v>58</v>
      </c>
      <c r="G41">
        <v>37</v>
      </c>
      <c r="H41">
        <v>48</v>
      </c>
      <c r="I41">
        <v>43</v>
      </c>
      <c r="J41">
        <v>32</v>
      </c>
      <c r="K41">
        <v>36</v>
      </c>
      <c r="L41">
        <v>42</v>
      </c>
      <c r="M41">
        <v>39</v>
      </c>
      <c r="N41">
        <v>64</v>
      </c>
      <c r="O41">
        <v>26</v>
      </c>
    </row>
    <row r="42" spans="1:15" x14ac:dyDescent="0.3">
      <c r="A42" t="s">
        <v>56</v>
      </c>
      <c r="B42">
        <v>293</v>
      </c>
      <c r="C42" s="15">
        <v>0.34511189634864547</v>
      </c>
      <c r="D42">
        <v>18</v>
      </c>
      <c r="E42">
        <v>25</v>
      </c>
      <c r="F42">
        <v>32</v>
      </c>
      <c r="G42">
        <v>17</v>
      </c>
      <c r="H42">
        <v>24</v>
      </c>
      <c r="I42">
        <v>17</v>
      </c>
      <c r="J42">
        <v>30</v>
      </c>
      <c r="K42">
        <v>25</v>
      </c>
      <c r="L42">
        <v>19</v>
      </c>
      <c r="M42">
        <v>35</v>
      </c>
      <c r="N42">
        <v>30</v>
      </c>
      <c r="O42">
        <v>21</v>
      </c>
    </row>
    <row r="43" spans="1:15" x14ac:dyDescent="0.3">
      <c r="A43" t="s">
        <v>57</v>
      </c>
      <c r="B43">
        <v>44</v>
      </c>
      <c r="C43" s="15">
        <v>5.1825677267373381E-2</v>
      </c>
      <c r="D43">
        <v>7</v>
      </c>
      <c r="E43">
        <v>8</v>
      </c>
      <c r="F43">
        <v>3</v>
      </c>
      <c r="G43">
        <v>4</v>
      </c>
      <c r="H43">
        <v>3</v>
      </c>
      <c r="I43">
        <v>1</v>
      </c>
      <c r="J43">
        <v>6</v>
      </c>
      <c r="K43">
        <v>2</v>
      </c>
      <c r="L43">
        <v>2</v>
      </c>
      <c r="M43">
        <v>0</v>
      </c>
      <c r="N43">
        <v>4</v>
      </c>
      <c r="O43">
        <v>4</v>
      </c>
    </row>
    <row r="44" spans="1:15" x14ac:dyDescent="0.3">
      <c r="A44" t="s">
        <v>58</v>
      </c>
      <c r="B44">
        <v>29</v>
      </c>
      <c r="C44" s="15">
        <v>3.4157832744405182E-2</v>
      </c>
      <c r="D44">
        <v>2</v>
      </c>
      <c r="E44">
        <v>1</v>
      </c>
      <c r="F44">
        <v>1</v>
      </c>
      <c r="G44">
        <v>1</v>
      </c>
      <c r="H44">
        <v>5</v>
      </c>
      <c r="I44">
        <v>2</v>
      </c>
      <c r="J44">
        <v>2</v>
      </c>
      <c r="K44">
        <v>2</v>
      </c>
      <c r="L44">
        <v>2</v>
      </c>
      <c r="M44">
        <v>6</v>
      </c>
      <c r="N44">
        <v>3</v>
      </c>
      <c r="O44">
        <v>2</v>
      </c>
    </row>
    <row r="45" spans="1:15" x14ac:dyDescent="0.3">
      <c r="A45" t="s">
        <v>59</v>
      </c>
      <c r="B45">
        <v>195</v>
      </c>
      <c r="C45" s="8">
        <v>0.22968197879858657</v>
      </c>
      <c r="D45">
        <v>13</v>
      </c>
      <c r="E45">
        <v>17</v>
      </c>
      <c r="F45">
        <v>25</v>
      </c>
      <c r="G45">
        <v>12</v>
      </c>
      <c r="H45">
        <v>14</v>
      </c>
      <c r="I45">
        <v>11</v>
      </c>
      <c r="J45">
        <v>16</v>
      </c>
      <c r="K45">
        <v>16</v>
      </c>
      <c r="L45">
        <v>16</v>
      </c>
      <c r="M45">
        <v>16</v>
      </c>
      <c r="N45">
        <v>19</v>
      </c>
      <c r="O45">
        <v>20</v>
      </c>
    </row>
    <row r="46" spans="1:15" x14ac:dyDescent="0.3">
      <c r="A46" t="s">
        <v>60</v>
      </c>
      <c r="B46">
        <v>625</v>
      </c>
      <c r="C46" s="8">
        <v>0.73616018845700826</v>
      </c>
    </row>
    <row r="47" spans="1:15" x14ac:dyDescent="0.3">
      <c r="A47" s="3" t="s">
        <v>61</v>
      </c>
      <c r="B47" s="3" t="s">
        <v>16</v>
      </c>
      <c r="C47" s="3" t="s">
        <v>3</v>
      </c>
      <c r="D47" s="4" t="s">
        <v>4</v>
      </c>
      <c r="E47" s="4" t="s">
        <v>5</v>
      </c>
      <c r="F47" s="4" t="s">
        <v>6</v>
      </c>
      <c r="G47" s="4" t="s">
        <v>7</v>
      </c>
      <c r="H47" s="4" t="s">
        <v>8</v>
      </c>
      <c r="I47" s="5" t="s">
        <v>9</v>
      </c>
      <c r="J47" s="4" t="s">
        <v>10</v>
      </c>
      <c r="K47" s="4" t="s">
        <v>11</v>
      </c>
      <c r="L47" s="4" t="s">
        <v>12</v>
      </c>
      <c r="M47" s="4" t="s">
        <v>13</v>
      </c>
      <c r="N47" s="4" t="s">
        <v>14</v>
      </c>
      <c r="O47" s="4" t="s">
        <v>15</v>
      </c>
    </row>
    <row r="48" spans="1:15" x14ac:dyDescent="0.3">
      <c r="A48" t="s">
        <v>62</v>
      </c>
      <c r="B48">
        <v>130</v>
      </c>
      <c r="C48" s="8">
        <v>0.15312131919905772</v>
      </c>
      <c r="D48">
        <v>8</v>
      </c>
      <c r="E48">
        <v>13</v>
      </c>
      <c r="F48">
        <v>12</v>
      </c>
      <c r="G48">
        <v>5</v>
      </c>
      <c r="H48">
        <v>12</v>
      </c>
      <c r="I48">
        <v>10</v>
      </c>
      <c r="J48">
        <v>9</v>
      </c>
      <c r="K48">
        <v>11</v>
      </c>
      <c r="L48">
        <v>6</v>
      </c>
      <c r="M48">
        <v>13</v>
      </c>
      <c r="N48">
        <v>19</v>
      </c>
      <c r="O48">
        <v>12</v>
      </c>
    </row>
    <row r="49" spans="1:15" x14ac:dyDescent="0.3">
      <c r="A49" t="s">
        <v>63</v>
      </c>
      <c r="B49">
        <v>82</v>
      </c>
      <c r="C49" s="8">
        <v>9.6584216725559488E-2</v>
      </c>
      <c r="D49">
        <v>7</v>
      </c>
      <c r="E49">
        <v>4</v>
      </c>
      <c r="F49">
        <v>9</v>
      </c>
      <c r="G49">
        <v>9</v>
      </c>
      <c r="H49">
        <v>6</v>
      </c>
      <c r="I49">
        <v>9</v>
      </c>
      <c r="J49">
        <v>7</v>
      </c>
      <c r="K49">
        <v>3</v>
      </c>
      <c r="L49">
        <v>8</v>
      </c>
      <c r="M49">
        <v>6</v>
      </c>
      <c r="N49">
        <v>9</v>
      </c>
      <c r="O49">
        <v>5</v>
      </c>
    </row>
    <row r="50" spans="1:15" x14ac:dyDescent="0.3">
      <c r="A50" t="s">
        <v>64</v>
      </c>
      <c r="B50">
        <v>187</v>
      </c>
      <c r="C50" s="8">
        <v>0.22025912838633688</v>
      </c>
      <c r="D50">
        <v>15</v>
      </c>
      <c r="E50">
        <v>19</v>
      </c>
      <c r="F50">
        <v>21</v>
      </c>
      <c r="G50">
        <v>14</v>
      </c>
      <c r="H50">
        <v>18</v>
      </c>
      <c r="I50">
        <v>12</v>
      </c>
      <c r="J50">
        <v>8</v>
      </c>
      <c r="K50">
        <v>15</v>
      </c>
      <c r="L50">
        <v>15</v>
      </c>
      <c r="M50">
        <v>16</v>
      </c>
      <c r="N50">
        <v>21</v>
      </c>
      <c r="O50">
        <v>13</v>
      </c>
    </row>
    <row r="51" spans="1:15" x14ac:dyDescent="0.3">
      <c r="A51" t="s">
        <v>65</v>
      </c>
      <c r="B51">
        <v>273</v>
      </c>
      <c r="C51" s="8">
        <v>0.32155477031802121</v>
      </c>
      <c r="D51">
        <v>27</v>
      </c>
      <c r="E51">
        <v>22</v>
      </c>
      <c r="F51">
        <v>27</v>
      </c>
      <c r="G51">
        <v>18</v>
      </c>
      <c r="H51">
        <v>21</v>
      </c>
      <c r="I51">
        <v>19</v>
      </c>
      <c r="J51">
        <v>30</v>
      </c>
      <c r="K51">
        <v>21</v>
      </c>
      <c r="L51">
        <v>22</v>
      </c>
      <c r="M51">
        <v>25</v>
      </c>
      <c r="N51">
        <v>27</v>
      </c>
      <c r="O51">
        <v>14</v>
      </c>
    </row>
    <row r="52" spans="1:15" x14ac:dyDescent="0.3">
      <c r="A52" t="s">
        <v>66</v>
      </c>
      <c r="B52">
        <v>457</v>
      </c>
      <c r="C52" s="8">
        <v>0.53828032979976448</v>
      </c>
      <c r="D52">
        <v>36</v>
      </c>
      <c r="E52">
        <v>44</v>
      </c>
      <c r="F52">
        <v>49</v>
      </c>
      <c r="G52">
        <v>33</v>
      </c>
      <c r="H52">
        <v>40</v>
      </c>
      <c r="I52">
        <v>33</v>
      </c>
      <c r="J52">
        <v>31</v>
      </c>
      <c r="K52">
        <v>31</v>
      </c>
      <c r="L52">
        <v>42</v>
      </c>
      <c r="M52">
        <v>42</v>
      </c>
      <c r="N52">
        <v>48</v>
      </c>
      <c r="O52">
        <v>28</v>
      </c>
    </row>
    <row r="53" spans="1:15" x14ac:dyDescent="0.3">
      <c r="A53" t="s">
        <v>67</v>
      </c>
      <c r="B53">
        <v>249</v>
      </c>
      <c r="C53" s="8">
        <v>0.29328621908127206</v>
      </c>
      <c r="D53">
        <v>16</v>
      </c>
      <c r="E53">
        <v>19</v>
      </c>
      <c r="F53">
        <v>24</v>
      </c>
      <c r="G53">
        <v>11</v>
      </c>
      <c r="H53">
        <v>21</v>
      </c>
      <c r="I53">
        <v>22</v>
      </c>
      <c r="J53">
        <v>21</v>
      </c>
      <c r="K53">
        <v>21</v>
      </c>
      <c r="L53">
        <v>16</v>
      </c>
      <c r="M53">
        <v>22</v>
      </c>
      <c r="N53">
        <v>39</v>
      </c>
      <c r="O53">
        <v>17</v>
      </c>
    </row>
    <row r="54" spans="1:15" x14ac:dyDescent="0.3">
      <c r="A54" t="s">
        <v>68</v>
      </c>
      <c r="B54">
        <v>49</v>
      </c>
      <c r="C54" s="8">
        <v>5.7714958775029447E-2</v>
      </c>
      <c r="D54">
        <v>7</v>
      </c>
      <c r="E54">
        <v>3</v>
      </c>
      <c r="F54">
        <v>10</v>
      </c>
      <c r="G54">
        <v>4</v>
      </c>
      <c r="H54">
        <v>2</v>
      </c>
      <c r="I54">
        <v>2</v>
      </c>
      <c r="J54">
        <v>3</v>
      </c>
      <c r="K54">
        <v>7</v>
      </c>
      <c r="L54">
        <v>1</v>
      </c>
      <c r="M54">
        <v>5</v>
      </c>
      <c r="N54">
        <v>3</v>
      </c>
      <c r="O54">
        <v>2</v>
      </c>
    </row>
    <row r="55" spans="1:15" x14ac:dyDescent="0.3">
      <c r="A55" s="3" t="s">
        <v>69</v>
      </c>
      <c r="B55" s="3" t="s">
        <v>16</v>
      </c>
      <c r="C55" s="10" t="s">
        <v>3</v>
      </c>
      <c r="D55" s="4" t="s">
        <v>4</v>
      </c>
      <c r="E55" s="4" t="s">
        <v>5</v>
      </c>
      <c r="F55" s="4" t="s">
        <v>6</v>
      </c>
      <c r="G55" s="4" t="s">
        <v>7</v>
      </c>
      <c r="H55" s="4" t="s">
        <v>8</v>
      </c>
      <c r="I55" s="5" t="s">
        <v>9</v>
      </c>
      <c r="J55" s="4" t="s">
        <v>10</v>
      </c>
      <c r="K55" s="4" t="s">
        <v>11</v>
      </c>
      <c r="L55" s="4" t="s">
        <v>12</v>
      </c>
      <c r="M55" s="4" t="s">
        <v>13</v>
      </c>
      <c r="N55" s="4" t="s">
        <v>14</v>
      </c>
      <c r="O55" s="4" t="s">
        <v>15</v>
      </c>
    </row>
    <row r="56" spans="1:15" x14ac:dyDescent="0.3">
      <c r="A56" t="s">
        <v>70</v>
      </c>
      <c r="B56">
        <v>450</v>
      </c>
      <c r="C56" s="8">
        <v>0.53003533568904593</v>
      </c>
      <c r="D56">
        <v>25</v>
      </c>
      <c r="E56">
        <v>39</v>
      </c>
      <c r="F56">
        <v>45</v>
      </c>
      <c r="G56">
        <v>25</v>
      </c>
      <c r="H56">
        <v>38</v>
      </c>
      <c r="I56">
        <v>43</v>
      </c>
      <c r="J56">
        <v>31</v>
      </c>
      <c r="K56">
        <v>31</v>
      </c>
      <c r="L56">
        <v>35</v>
      </c>
      <c r="M56">
        <v>45</v>
      </c>
      <c r="N56">
        <v>61</v>
      </c>
      <c r="O56">
        <v>32</v>
      </c>
    </row>
    <row r="57" spans="1:15" x14ac:dyDescent="0.3">
      <c r="A57" t="s">
        <v>71</v>
      </c>
      <c r="B57">
        <v>161</v>
      </c>
      <c r="C57" s="8">
        <v>0.18963486454652531</v>
      </c>
      <c r="D57">
        <v>11</v>
      </c>
      <c r="E57">
        <v>15</v>
      </c>
      <c r="F57">
        <v>16</v>
      </c>
      <c r="G57">
        <v>14</v>
      </c>
      <c r="H57">
        <v>18</v>
      </c>
      <c r="I57">
        <v>12</v>
      </c>
      <c r="J57">
        <v>11</v>
      </c>
      <c r="K57">
        <v>10</v>
      </c>
      <c r="L57">
        <v>10</v>
      </c>
      <c r="M57">
        <v>13</v>
      </c>
      <c r="N57">
        <v>25</v>
      </c>
      <c r="O57">
        <v>6</v>
      </c>
    </row>
    <row r="58" spans="1:15" x14ac:dyDescent="0.3">
      <c r="A58" t="s">
        <v>72</v>
      </c>
      <c r="B58">
        <v>98</v>
      </c>
      <c r="C58" s="8">
        <v>0.11542991755005889</v>
      </c>
      <c r="D58">
        <v>7</v>
      </c>
      <c r="E58">
        <v>10</v>
      </c>
      <c r="F58">
        <v>7</v>
      </c>
      <c r="G58">
        <v>7</v>
      </c>
      <c r="H58">
        <v>7</v>
      </c>
      <c r="I58">
        <v>4</v>
      </c>
      <c r="J58">
        <v>3</v>
      </c>
      <c r="K58">
        <v>15</v>
      </c>
      <c r="L58">
        <v>9</v>
      </c>
      <c r="M58">
        <v>11</v>
      </c>
      <c r="N58">
        <v>15</v>
      </c>
      <c r="O58">
        <v>3</v>
      </c>
    </row>
    <row r="59" spans="1:15" x14ac:dyDescent="0.3">
      <c r="A59" t="s">
        <v>73</v>
      </c>
      <c r="B59">
        <v>184</v>
      </c>
      <c r="C59" s="23">
        <v>0.21672555948174324</v>
      </c>
      <c r="D59">
        <v>15</v>
      </c>
      <c r="E59">
        <v>20</v>
      </c>
      <c r="F59">
        <v>23</v>
      </c>
      <c r="G59">
        <v>10</v>
      </c>
      <c r="H59">
        <v>17</v>
      </c>
      <c r="I59">
        <v>8</v>
      </c>
      <c r="J59">
        <v>18</v>
      </c>
      <c r="K59">
        <v>8</v>
      </c>
      <c r="L59">
        <v>11</v>
      </c>
      <c r="M59">
        <v>23</v>
      </c>
      <c r="N59">
        <v>23</v>
      </c>
      <c r="O59">
        <v>8</v>
      </c>
    </row>
    <row r="60" spans="1:15" x14ac:dyDescent="0.3">
      <c r="A60" t="s">
        <v>74</v>
      </c>
      <c r="B60">
        <v>206</v>
      </c>
      <c r="C60" s="23">
        <v>0.24263839811542992</v>
      </c>
      <c r="D60">
        <v>19</v>
      </c>
      <c r="E60">
        <v>19</v>
      </c>
      <c r="F60">
        <v>28</v>
      </c>
      <c r="G60">
        <v>16</v>
      </c>
      <c r="H60">
        <v>16</v>
      </c>
      <c r="I60">
        <v>16</v>
      </c>
      <c r="J60">
        <v>26</v>
      </c>
      <c r="K60">
        <v>13</v>
      </c>
      <c r="L60">
        <v>18</v>
      </c>
      <c r="M60">
        <v>10</v>
      </c>
      <c r="N60">
        <v>15</v>
      </c>
      <c r="O60">
        <v>10</v>
      </c>
    </row>
    <row r="61" spans="1:15" x14ac:dyDescent="0.3">
      <c r="A61" s="3" t="s">
        <v>75</v>
      </c>
      <c r="B61" s="24" t="s">
        <v>76</v>
      </c>
      <c r="C61" s="10" t="s">
        <v>3</v>
      </c>
      <c r="D61" s="4" t="s">
        <v>4</v>
      </c>
      <c r="E61" s="4" t="s">
        <v>5</v>
      </c>
      <c r="F61" s="4" t="s">
        <v>6</v>
      </c>
      <c r="G61" s="4" t="s">
        <v>7</v>
      </c>
      <c r="H61" s="4" t="s">
        <v>8</v>
      </c>
      <c r="I61" s="5" t="s">
        <v>9</v>
      </c>
      <c r="J61" s="4" t="s">
        <v>10</v>
      </c>
      <c r="K61" s="4" t="s">
        <v>11</v>
      </c>
      <c r="L61" s="4" t="s">
        <v>12</v>
      </c>
      <c r="M61" s="4" t="s">
        <v>13</v>
      </c>
      <c r="N61" s="4" t="s">
        <v>14</v>
      </c>
      <c r="O61" s="4" t="s">
        <v>15</v>
      </c>
    </row>
    <row r="62" spans="1:15" x14ac:dyDescent="0.3">
      <c r="A62" t="s">
        <v>77</v>
      </c>
      <c r="B62">
        <v>163</v>
      </c>
      <c r="C62" s="8">
        <v>0.19199057714958775</v>
      </c>
      <c r="D62">
        <v>10</v>
      </c>
      <c r="E62">
        <v>15</v>
      </c>
      <c r="F62">
        <v>12</v>
      </c>
      <c r="G62">
        <v>5</v>
      </c>
      <c r="H62">
        <v>12</v>
      </c>
      <c r="I62">
        <v>29</v>
      </c>
      <c r="J62">
        <v>22</v>
      </c>
      <c r="K62">
        <v>18</v>
      </c>
      <c r="L62">
        <v>9</v>
      </c>
      <c r="M62">
        <v>4</v>
      </c>
      <c r="N62">
        <v>13</v>
      </c>
      <c r="O62">
        <v>14</v>
      </c>
    </row>
    <row r="63" spans="1:15" x14ac:dyDescent="0.3">
      <c r="A63" t="s">
        <v>78</v>
      </c>
      <c r="B63">
        <v>246</v>
      </c>
      <c r="C63" s="8">
        <v>0.28975265017667845</v>
      </c>
      <c r="D63">
        <v>12</v>
      </c>
      <c r="E63">
        <v>8</v>
      </c>
      <c r="F63">
        <v>31</v>
      </c>
      <c r="G63">
        <v>17</v>
      </c>
      <c r="H63">
        <v>19</v>
      </c>
      <c r="I63">
        <v>27</v>
      </c>
      <c r="J63">
        <v>12</v>
      </c>
      <c r="K63">
        <v>17</v>
      </c>
      <c r="L63">
        <v>25</v>
      </c>
      <c r="M63">
        <v>19</v>
      </c>
      <c r="N63">
        <v>40</v>
      </c>
      <c r="O63">
        <v>19</v>
      </c>
    </row>
    <row r="64" spans="1:15" x14ac:dyDescent="0.3">
      <c r="A64" t="s">
        <v>79</v>
      </c>
      <c r="B64">
        <v>190</v>
      </c>
      <c r="C64" s="8">
        <v>0.22379269729093051</v>
      </c>
      <c r="D64">
        <v>8</v>
      </c>
      <c r="E64">
        <v>14</v>
      </c>
      <c r="F64">
        <v>15</v>
      </c>
      <c r="G64">
        <v>11</v>
      </c>
      <c r="H64">
        <v>17</v>
      </c>
      <c r="I64">
        <v>24</v>
      </c>
      <c r="J64">
        <v>26</v>
      </c>
      <c r="K64">
        <v>22</v>
      </c>
      <c r="L64">
        <v>9</v>
      </c>
      <c r="M64">
        <v>12</v>
      </c>
      <c r="N64">
        <v>23</v>
      </c>
      <c r="O64">
        <v>9</v>
      </c>
    </row>
    <row r="65" spans="1:15" x14ac:dyDescent="0.3">
      <c r="A65" t="s">
        <v>80</v>
      </c>
      <c r="B65">
        <v>42</v>
      </c>
      <c r="C65" s="8">
        <v>4.9469964664310952E-2</v>
      </c>
      <c r="D65">
        <v>5</v>
      </c>
      <c r="E65">
        <v>6</v>
      </c>
      <c r="F65">
        <v>5</v>
      </c>
      <c r="G65">
        <v>0</v>
      </c>
      <c r="H65">
        <v>3</v>
      </c>
      <c r="I65">
        <v>6</v>
      </c>
      <c r="J65">
        <v>4</v>
      </c>
      <c r="K65">
        <v>6</v>
      </c>
      <c r="L65">
        <v>2</v>
      </c>
      <c r="M65">
        <v>2</v>
      </c>
      <c r="N65">
        <v>2</v>
      </c>
      <c r="O65">
        <v>1</v>
      </c>
    </row>
    <row r="66" spans="1:15" x14ac:dyDescent="0.3">
      <c r="A66" t="s">
        <v>81</v>
      </c>
      <c r="B66">
        <v>123</v>
      </c>
      <c r="C66" s="8">
        <v>0.14487632508833923</v>
      </c>
      <c r="D66">
        <v>3</v>
      </c>
      <c r="E66">
        <v>13</v>
      </c>
      <c r="F66">
        <v>10</v>
      </c>
      <c r="G66">
        <v>8</v>
      </c>
      <c r="H66">
        <v>10</v>
      </c>
      <c r="I66">
        <v>19</v>
      </c>
      <c r="J66">
        <v>16</v>
      </c>
      <c r="K66">
        <v>17</v>
      </c>
      <c r="L66">
        <v>10</v>
      </c>
      <c r="M66">
        <v>6</v>
      </c>
      <c r="N66">
        <v>11</v>
      </c>
      <c r="O66">
        <v>0</v>
      </c>
    </row>
    <row r="67" spans="1:15" x14ac:dyDescent="0.3">
      <c r="A67" t="s">
        <v>82</v>
      </c>
      <c r="B67">
        <v>20</v>
      </c>
      <c r="C67" s="8">
        <v>2.3557126030624265E-2</v>
      </c>
      <c r="D67">
        <v>2</v>
      </c>
      <c r="E67">
        <v>0</v>
      </c>
      <c r="F67">
        <v>1</v>
      </c>
      <c r="G67">
        <v>0</v>
      </c>
      <c r="H67">
        <v>0</v>
      </c>
      <c r="I67">
        <v>3</v>
      </c>
      <c r="J67">
        <v>3</v>
      </c>
      <c r="K67">
        <v>4</v>
      </c>
      <c r="L67">
        <v>3</v>
      </c>
      <c r="M67">
        <v>0</v>
      </c>
      <c r="N67">
        <v>0</v>
      </c>
      <c r="O67">
        <v>4</v>
      </c>
    </row>
    <row r="68" spans="1:15" x14ac:dyDescent="0.3">
      <c r="A68" t="s">
        <v>83</v>
      </c>
      <c r="B68">
        <v>40</v>
      </c>
      <c r="C68" s="8">
        <v>4.7114252061248529E-2</v>
      </c>
      <c r="D68">
        <v>6</v>
      </c>
      <c r="E68">
        <v>4</v>
      </c>
      <c r="F68">
        <v>3</v>
      </c>
      <c r="G68">
        <v>2</v>
      </c>
      <c r="H68">
        <v>5</v>
      </c>
      <c r="I68">
        <v>4</v>
      </c>
      <c r="J68">
        <v>3</v>
      </c>
      <c r="K68">
        <v>2</v>
      </c>
      <c r="L68">
        <v>6</v>
      </c>
      <c r="M68">
        <v>2</v>
      </c>
      <c r="N68">
        <v>3</v>
      </c>
      <c r="O68">
        <v>0</v>
      </c>
    </row>
    <row r="69" spans="1:15" x14ac:dyDescent="0.3">
      <c r="A69" t="s">
        <v>84</v>
      </c>
      <c r="B69">
        <v>29</v>
      </c>
      <c r="C69" s="8">
        <v>3.4157832744405182E-2</v>
      </c>
      <c r="D69">
        <v>4</v>
      </c>
      <c r="E69">
        <v>3</v>
      </c>
      <c r="F69">
        <v>1</v>
      </c>
      <c r="G69">
        <v>0</v>
      </c>
      <c r="H69">
        <v>4</v>
      </c>
      <c r="I69">
        <v>2</v>
      </c>
      <c r="J69">
        <v>1</v>
      </c>
      <c r="K69">
        <v>1</v>
      </c>
      <c r="L69">
        <v>7</v>
      </c>
      <c r="M69">
        <v>3</v>
      </c>
      <c r="N69">
        <v>3</v>
      </c>
      <c r="O69">
        <v>0</v>
      </c>
    </row>
    <row r="70" spans="1:15" x14ac:dyDescent="0.3">
      <c r="A70" t="s">
        <v>85</v>
      </c>
      <c r="B70">
        <v>83</v>
      </c>
      <c r="C70" s="8">
        <v>9.7762073027090696E-2</v>
      </c>
      <c r="D70">
        <v>8</v>
      </c>
      <c r="E70">
        <v>10</v>
      </c>
      <c r="F70">
        <v>11</v>
      </c>
      <c r="G70">
        <v>7</v>
      </c>
      <c r="H70">
        <v>9</v>
      </c>
      <c r="I70">
        <v>1</v>
      </c>
      <c r="J70">
        <v>7</v>
      </c>
      <c r="K70">
        <v>9</v>
      </c>
      <c r="L70">
        <v>9</v>
      </c>
      <c r="M70">
        <v>6</v>
      </c>
      <c r="N70">
        <v>6</v>
      </c>
      <c r="O70">
        <v>0</v>
      </c>
    </row>
    <row r="71" spans="1:15" x14ac:dyDescent="0.3">
      <c r="A71" s="3" t="s">
        <v>86</v>
      </c>
      <c r="B71" s="24" t="s">
        <v>76</v>
      </c>
      <c r="C71" s="10" t="s">
        <v>87</v>
      </c>
      <c r="D71" s="4" t="s">
        <v>4</v>
      </c>
      <c r="E71" s="4" t="s">
        <v>5</v>
      </c>
      <c r="F71" s="4" t="s">
        <v>6</v>
      </c>
      <c r="G71" s="4" t="s">
        <v>7</v>
      </c>
      <c r="H71" s="4" t="s">
        <v>8</v>
      </c>
      <c r="I71" s="5" t="s">
        <v>9</v>
      </c>
      <c r="J71" s="4" t="s">
        <v>10</v>
      </c>
      <c r="K71" s="4" t="s">
        <v>11</v>
      </c>
      <c r="L71" s="4" t="s">
        <v>12</v>
      </c>
      <c r="M71" s="4" t="s">
        <v>13</v>
      </c>
      <c r="N71" s="4" t="s">
        <v>14</v>
      </c>
      <c r="O71" s="4" t="s">
        <v>15</v>
      </c>
    </row>
    <row r="72" spans="1:15" x14ac:dyDescent="0.3">
      <c r="A72" s="3" t="s">
        <v>88</v>
      </c>
      <c r="B72" s="10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x14ac:dyDescent="0.3">
      <c r="A73" s="25" t="s">
        <v>74</v>
      </c>
      <c r="B73" s="26">
        <v>343</v>
      </c>
      <c r="C73" s="27">
        <v>0.40400471142520611</v>
      </c>
      <c r="D73">
        <v>27</v>
      </c>
      <c r="E73">
        <v>35</v>
      </c>
      <c r="F73">
        <v>44</v>
      </c>
      <c r="G73">
        <v>38</v>
      </c>
      <c r="H73">
        <v>37</v>
      </c>
      <c r="I73">
        <v>25</v>
      </c>
      <c r="J73">
        <v>25</v>
      </c>
      <c r="K73">
        <v>63</v>
      </c>
      <c r="L73">
        <v>1</v>
      </c>
      <c r="M73">
        <v>14</v>
      </c>
      <c r="N73">
        <v>21</v>
      </c>
      <c r="O73">
        <v>13</v>
      </c>
    </row>
    <row r="74" spans="1:15" x14ac:dyDescent="0.3">
      <c r="A74" t="s">
        <v>89</v>
      </c>
      <c r="B74">
        <v>181</v>
      </c>
      <c r="C74" s="8">
        <v>0.21319199057714958</v>
      </c>
      <c r="D74">
        <v>11</v>
      </c>
      <c r="E74">
        <v>19</v>
      </c>
      <c r="F74">
        <v>16</v>
      </c>
      <c r="G74">
        <v>7</v>
      </c>
      <c r="H74">
        <v>16</v>
      </c>
      <c r="I74">
        <v>12</v>
      </c>
      <c r="J74">
        <v>12</v>
      </c>
      <c r="K74">
        <v>12</v>
      </c>
      <c r="L74">
        <v>16</v>
      </c>
      <c r="M74">
        <v>23</v>
      </c>
      <c r="N74">
        <v>26</v>
      </c>
      <c r="O74">
        <v>11</v>
      </c>
    </row>
    <row r="75" spans="1:15" x14ac:dyDescent="0.3">
      <c r="A75" t="s">
        <v>90</v>
      </c>
      <c r="B75">
        <v>114</v>
      </c>
      <c r="C75" s="8">
        <v>0.13427561837455831</v>
      </c>
      <c r="D75">
        <v>10</v>
      </c>
      <c r="E75">
        <v>4</v>
      </c>
      <c r="F75">
        <v>14</v>
      </c>
      <c r="G75">
        <v>3</v>
      </c>
      <c r="H75">
        <v>5</v>
      </c>
      <c r="I75">
        <v>5</v>
      </c>
      <c r="J75">
        <v>7</v>
      </c>
      <c r="K75">
        <v>12</v>
      </c>
      <c r="L75">
        <v>19</v>
      </c>
      <c r="M75">
        <v>14</v>
      </c>
      <c r="N75">
        <v>11</v>
      </c>
      <c r="O75">
        <v>10</v>
      </c>
    </row>
    <row r="76" spans="1:15" x14ac:dyDescent="0.3">
      <c r="A76" t="s">
        <v>91</v>
      </c>
      <c r="B76">
        <v>74</v>
      </c>
      <c r="C76" s="8">
        <v>8.7161366313309771E-2</v>
      </c>
      <c r="D76">
        <v>2</v>
      </c>
      <c r="E76">
        <v>4</v>
      </c>
      <c r="F76">
        <v>4</v>
      </c>
      <c r="G76">
        <v>3</v>
      </c>
      <c r="H76">
        <v>3</v>
      </c>
      <c r="I76">
        <v>6</v>
      </c>
      <c r="J76">
        <v>11</v>
      </c>
      <c r="K76">
        <v>11</v>
      </c>
      <c r="L76">
        <v>8</v>
      </c>
      <c r="M76">
        <v>5</v>
      </c>
      <c r="N76">
        <v>10</v>
      </c>
      <c r="O76">
        <v>7</v>
      </c>
    </row>
    <row r="77" spans="1:15" x14ac:dyDescent="0.3">
      <c r="A77" t="s">
        <v>92</v>
      </c>
      <c r="B77">
        <v>49</v>
      </c>
      <c r="C77" s="8">
        <v>5.7714958775029447E-2</v>
      </c>
      <c r="D77">
        <v>9</v>
      </c>
      <c r="E77">
        <v>3</v>
      </c>
      <c r="F77" t="s">
        <v>93</v>
      </c>
      <c r="G77">
        <v>3</v>
      </c>
      <c r="H77">
        <v>0</v>
      </c>
      <c r="I77">
        <v>4</v>
      </c>
      <c r="J77">
        <v>3</v>
      </c>
      <c r="K77">
        <v>4</v>
      </c>
      <c r="L77">
        <v>4</v>
      </c>
      <c r="M77">
        <v>2</v>
      </c>
      <c r="N77">
        <v>14</v>
      </c>
      <c r="O77">
        <v>0</v>
      </c>
    </row>
    <row r="78" spans="1:15" x14ac:dyDescent="0.3">
      <c r="A78" t="s">
        <v>94</v>
      </c>
      <c r="B78">
        <v>27</v>
      </c>
      <c r="C78" s="8">
        <v>3.1802120141342753E-2</v>
      </c>
      <c r="D78">
        <v>2</v>
      </c>
      <c r="E78">
        <v>1</v>
      </c>
      <c r="F78">
        <v>6</v>
      </c>
      <c r="G78">
        <v>0</v>
      </c>
      <c r="H78">
        <v>3</v>
      </c>
      <c r="I78">
        <v>3</v>
      </c>
      <c r="J78">
        <v>3</v>
      </c>
      <c r="K78">
        <v>7</v>
      </c>
      <c r="L78">
        <v>1</v>
      </c>
      <c r="M78">
        <v>1</v>
      </c>
      <c r="N78">
        <v>0</v>
      </c>
      <c r="O78">
        <v>0</v>
      </c>
    </row>
    <row r="79" spans="1:15" x14ac:dyDescent="0.3">
      <c r="A79" t="s">
        <v>95</v>
      </c>
      <c r="B79">
        <v>28</v>
      </c>
      <c r="C79" s="8">
        <v>3.2979976442873968E-2</v>
      </c>
      <c r="D79">
        <v>0</v>
      </c>
      <c r="E79">
        <v>0</v>
      </c>
      <c r="F79">
        <v>1</v>
      </c>
      <c r="G79">
        <v>1</v>
      </c>
      <c r="H79">
        <v>6</v>
      </c>
      <c r="I79">
        <v>3</v>
      </c>
      <c r="J79">
        <v>3</v>
      </c>
      <c r="K79">
        <v>4</v>
      </c>
      <c r="L79">
        <v>1</v>
      </c>
      <c r="M79">
        <v>7</v>
      </c>
      <c r="N79">
        <v>0</v>
      </c>
      <c r="O79">
        <v>2</v>
      </c>
    </row>
    <row r="80" spans="1:15" x14ac:dyDescent="0.3">
      <c r="A80" s="3" t="s">
        <v>96</v>
      </c>
      <c r="B80" s="10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9" x14ac:dyDescent="0.3">
      <c r="A81" t="s">
        <v>97</v>
      </c>
      <c r="B81">
        <v>37</v>
      </c>
      <c r="C81" s="8">
        <v>4.3580683156654886E-2</v>
      </c>
      <c r="D81">
        <v>0</v>
      </c>
      <c r="E81">
        <v>1</v>
      </c>
      <c r="F81">
        <v>1</v>
      </c>
      <c r="G81">
        <v>1</v>
      </c>
      <c r="H81">
        <v>2</v>
      </c>
      <c r="I81">
        <v>2</v>
      </c>
      <c r="J81">
        <v>4</v>
      </c>
      <c r="K81">
        <v>2</v>
      </c>
      <c r="L81">
        <v>5</v>
      </c>
      <c r="M81">
        <v>4</v>
      </c>
      <c r="N81">
        <v>9</v>
      </c>
      <c r="O81">
        <v>6</v>
      </c>
    </row>
    <row r="82" spans="1:19" x14ac:dyDescent="0.3">
      <c r="A82" t="s">
        <v>98</v>
      </c>
      <c r="B82">
        <v>9</v>
      </c>
      <c r="C82" s="8">
        <v>1.0600706713780919E-2</v>
      </c>
      <c r="D82">
        <v>0</v>
      </c>
      <c r="E82">
        <v>0</v>
      </c>
      <c r="F82">
        <v>1</v>
      </c>
      <c r="G82">
        <v>1</v>
      </c>
      <c r="H82">
        <v>0</v>
      </c>
      <c r="I82">
        <v>1</v>
      </c>
      <c r="J82">
        <v>0</v>
      </c>
      <c r="K82">
        <v>3</v>
      </c>
      <c r="L82">
        <v>1</v>
      </c>
      <c r="M82">
        <v>1</v>
      </c>
      <c r="N82">
        <v>1</v>
      </c>
      <c r="O82">
        <v>0</v>
      </c>
    </row>
    <row r="83" spans="1:19" x14ac:dyDescent="0.3">
      <c r="A83" t="s">
        <v>99</v>
      </c>
      <c r="B83">
        <v>19</v>
      </c>
      <c r="C83" s="8">
        <v>2.237926972909305E-2</v>
      </c>
      <c r="D83">
        <v>1</v>
      </c>
      <c r="E83">
        <v>0</v>
      </c>
      <c r="F83">
        <v>4</v>
      </c>
      <c r="G83">
        <v>0</v>
      </c>
      <c r="H83">
        <v>0</v>
      </c>
      <c r="I83">
        <v>0</v>
      </c>
      <c r="J83">
        <v>0</v>
      </c>
      <c r="K83">
        <v>3</v>
      </c>
      <c r="L83">
        <v>6</v>
      </c>
      <c r="M83">
        <v>1</v>
      </c>
      <c r="N83">
        <v>2</v>
      </c>
      <c r="O83">
        <v>2</v>
      </c>
    </row>
    <row r="84" spans="1:19" x14ac:dyDescent="0.3">
      <c r="A84" t="s">
        <v>100</v>
      </c>
      <c r="B84">
        <v>9</v>
      </c>
      <c r="C84" s="8">
        <v>1.0600706713780919E-2</v>
      </c>
      <c r="D84">
        <v>0</v>
      </c>
      <c r="E84">
        <v>2</v>
      </c>
      <c r="F84">
        <v>0</v>
      </c>
      <c r="G84">
        <v>1</v>
      </c>
      <c r="H84">
        <v>0</v>
      </c>
      <c r="I84">
        <v>1</v>
      </c>
      <c r="J84">
        <v>0</v>
      </c>
      <c r="K84">
        <v>3</v>
      </c>
      <c r="L84">
        <v>0</v>
      </c>
      <c r="M84">
        <v>1</v>
      </c>
      <c r="N84">
        <v>1</v>
      </c>
      <c r="O84">
        <v>0</v>
      </c>
    </row>
    <row r="85" spans="1:19" x14ac:dyDescent="0.3">
      <c r="A85" t="s">
        <v>101</v>
      </c>
      <c r="B85">
        <v>4</v>
      </c>
      <c r="C85" s="8">
        <v>4.7114252061248524E-3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2</v>
      </c>
      <c r="L85">
        <v>0</v>
      </c>
      <c r="M85">
        <v>0</v>
      </c>
      <c r="N85">
        <v>2</v>
      </c>
      <c r="O85">
        <v>0</v>
      </c>
    </row>
    <row r="86" spans="1:19" x14ac:dyDescent="0.3">
      <c r="A86" t="s">
        <v>102</v>
      </c>
      <c r="B86">
        <v>13</v>
      </c>
      <c r="C86" s="8">
        <v>1.5312131919905771E-2</v>
      </c>
      <c r="D86">
        <v>0</v>
      </c>
      <c r="E86">
        <v>2</v>
      </c>
      <c r="F86">
        <v>2</v>
      </c>
      <c r="G86">
        <v>1</v>
      </c>
      <c r="H86">
        <v>3</v>
      </c>
      <c r="I86">
        <v>0</v>
      </c>
      <c r="J86">
        <v>1</v>
      </c>
      <c r="K86">
        <v>3</v>
      </c>
      <c r="L86">
        <v>0</v>
      </c>
      <c r="M86">
        <v>0</v>
      </c>
      <c r="N86">
        <v>1</v>
      </c>
      <c r="O86">
        <v>0</v>
      </c>
    </row>
    <row r="87" spans="1:19" x14ac:dyDescent="0.3">
      <c r="A87" t="s">
        <v>103</v>
      </c>
      <c r="B87">
        <v>5</v>
      </c>
      <c r="C87" s="8">
        <v>5.8892815076560662E-3</v>
      </c>
      <c r="D87">
        <v>0</v>
      </c>
      <c r="E87">
        <v>2</v>
      </c>
      <c r="F87">
        <v>2</v>
      </c>
      <c r="G87">
        <v>1</v>
      </c>
      <c r="H87">
        <v>3</v>
      </c>
      <c r="I87">
        <v>0</v>
      </c>
      <c r="J87">
        <v>1</v>
      </c>
      <c r="K87">
        <v>3</v>
      </c>
      <c r="L87">
        <v>0</v>
      </c>
      <c r="M87">
        <v>0</v>
      </c>
      <c r="N87">
        <v>1</v>
      </c>
      <c r="O87">
        <v>0</v>
      </c>
    </row>
    <row r="88" spans="1:19" x14ac:dyDescent="0.3">
      <c r="A88" s="3" t="s">
        <v>104</v>
      </c>
      <c r="B88" s="10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9" x14ac:dyDescent="0.3">
      <c r="A89" t="s">
        <v>105</v>
      </c>
      <c r="B89">
        <v>0</v>
      </c>
      <c r="C89" s="8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</row>
    <row r="90" spans="1:19" x14ac:dyDescent="0.3">
      <c r="A90" s="3" t="s">
        <v>106</v>
      </c>
      <c r="B90" s="24" t="s">
        <v>76</v>
      </c>
      <c r="C90" s="28" t="s">
        <v>3</v>
      </c>
      <c r="D90" s="4" t="s">
        <v>4</v>
      </c>
      <c r="E90" s="4" t="s">
        <v>5</v>
      </c>
      <c r="F90" s="4" t="s">
        <v>6</v>
      </c>
      <c r="G90" s="4" t="s">
        <v>7</v>
      </c>
      <c r="H90" s="4" t="s">
        <v>8</v>
      </c>
      <c r="I90" s="5" t="s">
        <v>9</v>
      </c>
      <c r="J90" s="4" t="s">
        <v>10</v>
      </c>
      <c r="K90" s="4" t="s">
        <v>11</v>
      </c>
      <c r="L90" s="4" t="s">
        <v>12</v>
      </c>
      <c r="M90" s="4" t="s">
        <v>13</v>
      </c>
      <c r="N90" s="4" t="s">
        <v>14</v>
      </c>
      <c r="O90" s="4" t="s">
        <v>15</v>
      </c>
      <c r="S90" s="30"/>
    </row>
    <row r="91" spans="1:19" x14ac:dyDescent="0.3">
      <c r="A91" s="16" t="s">
        <v>107</v>
      </c>
      <c r="B91">
        <v>330</v>
      </c>
      <c r="C91" s="30">
        <v>0.38869257950530034</v>
      </c>
      <c r="D91">
        <v>26</v>
      </c>
      <c r="E91">
        <v>32</v>
      </c>
      <c r="F91">
        <v>50</v>
      </c>
      <c r="G91">
        <v>21</v>
      </c>
      <c r="H91">
        <v>24</v>
      </c>
      <c r="I91">
        <v>22</v>
      </c>
      <c r="J91">
        <v>32</v>
      </c>
      <c r="K91">
        <v>27</v>
      </c>
      <c r="L91">
        <v>23</v>
      </c>
      <c r="M91">
        <v>22</v>
      </c>
      <c r="N91">
        <v>35</v>
      </c>
      <c r="O91">
        <v>16</v>
      </c>
      <c r="S91" s="30"/>
    </row>
    <row r="92" spans="1:19" x14ac:dyDescent="0.3">
      <c r="A92" s="25" t="s">
        <v>108</v>
      </c>
      <c r="B92">
        <v>111</v>
      </c>
      <c r="C92" s="30">
        <v>0.13074204946996468</v>
      </c>
      <c r="D92">
        <v>11</v>
      </c>
      <c r="E92">
        <v>10</v>
      </c>
      <c r="F92">
        <v>11</v>
      </c>
      <c r="G92">
        <v>8</v>
      </c>
      <c r="H92">
        <v>7</v>
      </c>
      <c r="I92">
        <v>8</v>
      </c>
      <c r="J92">
        <v>8</v>
      </c>
      <c r="K92">
        <v>9</v>
      </c>
      <c r="L92">
        <v>15</v>
      </c>
      <c r="M92">
        <v>11</v>
      </c>
      <c r="N92">
        <v>9</v>
      </c>
      <c r="O92">
        <v>4</v>
      </c>
      <c r="S92" s="30"/>
    </row>
    <row r="93" spans="1:19" x14ac:dyDescent="0.3">
      <c r="A93" s="25" t="s">
        <v>109</v>
      </c>
      <c r="B93">
        <v>119</v>
      </c>
      <c r="C93" s="30">
        <v>0.14016489988221437</v>
      </c>
      <c r="D93">
        <v>8</v>
      </c>
      <c r="E93">
        <v>9</v>
      </c>
      <c r="F93">
        <v>8</v>
      </c>
      <c r="G93">
        <v>6</v>
      </c>
      <c r="H93">
        <v>9</v>
      </c>
      <c r="I93">
        <v>11</v>
      </c>
      <c r="J93">
        <v>13</v>
      </c>
      <c r="K93">
        <v>7</v>
      </c>
      <c r="L93">
        <v>2</v>
      </c>
      <c r="M93">
        <v>14</v>
      </c>
      <c r="N93">
        <v>17</v>
      </c>
      <c r="O93">
        <v>15</v>
      </c>
      <c r="S93" s="30"/>
    </row>
    <row r="94" spans="1:19" x14ac:dyDescent="0.3">
      <c r="A94" s="25" t="s">
        <v>110</v>
      </c>
      <c r="B94">
        <v>110</v>
      </c>
      <c r="C94" s="30">
        <v>0.12956419316843346</v>
      </c>
      <c r="D94">
        <v>7</v>
      </c>
      <c r="E94">
        <v>13</v>
      </c>
      <c r="F94">
        <v>7</v>
      </c>
      <c r="G94">
        <v>7</v>
      </c>
      <c r="H94">
        <v>13</v>
      </c>
      <c r="I94">
        <v>7</v>
      </c>
      <c r="J94">
        <v>11</v>
      </c>
      <c r="K94">
        <v>8</v>
      </c>
      <c r="L94">
        <v>9</v>
      </c>
      <c r="M94">
        <v>8</v>
      </c>
      <c r="N94">
        <v>13</v>
      </c>
      <c r="O94">
        <v>7</v>
      </c>
      <c r="S94" s="30"/>
    </row>
    <row r="95" spans="1:19" x14ac:dyDescent="0.3">
      <c r="A95" s="25" t="s">
        <v>111</v>
      </c>
      <c r="B95">
        <v>2</v>
      </c>
      <c r="C95" s="30">
        <v>2.3557126030624262E-3</v>
      </c>
      <c r="D95">
        <v>0</v>
      </c>
      <c r="E95">
        <v>1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S95" s="30"/>
    </row>
    <row r="96" spans="1:19" x14ac:dyDescent="0.3">
      <c r="A96" s="25" t="s">
        <v>112</v>
      </c>
      <c r="B96">
        <v>63</v>
      </c>
      <c r="C96" s="30">
        <v>7.4204946996466431E-2</v>
      </c>
      <c r="D96">
        <v>3</v>
      </c>
      <c r="E96">
        <v>6</v>
      </c>
      <c r="F96">
        <v>4</v>
      </c>
      <c r="G96">
        <v>9</v>
      </c>
      <c r="H96">
        <v>5</v>
      </c>
      <c r="I96">
        <v>5</v>
      </c>
      <c r="J96">
        <v>2</v>
      </c>
      <c r="K96">
        <v>7</v>
      </c>
      <c r="L96">
        <v>4</v>
      </c>
      <c r="M96">
        <v>10</v>
      </c>
      <c r="N96">
        <v>8</v>
      </c>
      <c r="O96">
        <v>0</v>
      </c>
      <c r="S96" s="30"/>
    </row>
    <row r="97" spans="1:19" x14ac:dyDescent="0.3">
      <c r="A97" s="25" t="s">
        <v>113</v>
      </c>
      <c r="B97">
        <v>1</v>
      </c>
      <c r="C97" s="30">
        <v>1.1778563015312131E-3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S97" s="30"/>
    </row>
    <row r="98" spans="1:19" x14ac:dyDescent="0.3">
      <c r="A98" s="25" t="s">
        <v>114</v>
      </c>
      <c r="B98">
        <v>18</v>
      </c>
      <c r="C98" s="30">
        <v>2.1201413427561839E-2</v>
      </c>
      <c r="D98">
        <v>0</v>
      </c>
      <c r="E98">
        <v>1</v>
      </c>
      <c r="F98">
        <v>1</v>
      </c>
      <c r="G98">
        <v>3</v>
      </c>
      <c r="H98">
        <v>3</v>
      </c>
      <c r="I98">
        <v>2</v>
      </c>
      <c r="J98">
        <v>0</v>
      </c>
      <c r="K98">
        <v>1</v>
      </c>
      <c r="L98">
        <v>1</v>
      </c>
      <c r="M98">
        <v>2</v>
      </c>
      <c r="N98">
        <v>2</v>
      </c>
      <c r="O98">
        <v>2</v>
      </c>
      <c r="S98" s="30"/>
    </row>
    <row r="99" spans="1:19" x14ac:dyDescent="0.3">
      <c r="A99" s="25" t="s">
        <v>115</v>
      </c>
      <c r="B99">
        <v>7</v>
      </c>
      <c r="C99" s="30">
        <v>8.2449941107184919E-3</v>
      </c>
      <c r="D99">
        <v>0</v>
      </c>
      <c r="E99">
        <v>0</v>
      </c>
      <c r="F99">
        <v>2</v>
      </c>
      <c r="G99">
        <v>1</v>
      </c>
      <c r="H99">
        <v>1</v>
      </c>
      <c r="I99">
        <v>1</v>
      </c>
      <c r="J99">
        <v>0</v>
      </c>
      <c r="K99">
        <v>0</v>
      </c>
      <c r="L99">
        <v>0</v>
      </c>
      <c r="M99">
        <v>0</v>
      </c>
      <c r="N99">
        <v>1</v>
      </c>
      <c r="O99">
        <v>1</v>
      </c>
      <c r="S99" s="30"/>
    </row>
    <row r="100" spans="1:19" x14ac:dyDescent="0.3">
      <c r="A100" s="25" t="s">
        <v>116</v>
      </c>
      <c r="B100">
        <v>2</v>
      </c>
      <c r="C100" s="30">
        <v>2.3557126030624262E-3</v>
      </c>
      <c r="D100">
        <v>0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S100" s="30"/>
    </row>
    <row r="101" spans="1:19" x14ac:dyDescent="0.3">
      <c r="A101" s="25" t="s">
        <v>117</v>
      </c>
      <c r="B101">
        <v>35</v>
      </c>
      <c r="C101" s="30">
        <v>4.1224970553592463E-2</v>
      </c>
      <c r="D101">
        <v>1</v>
      </c>
      <c r="E101">
        <v>0</v>
      </c>
      <c r="F101">
        <v>2</v>
      </c>
      <c r="G101">
        <v>0</v>
      </c>
      <c r="H101">
        <v>7</v>
      </c>
      <c r="I101">
        <v>4</v>
      </c>
      <c r="J101">
        <v>1</v>
      </c>
      <c r="K101">
        <v>3</v>
      </c>
      <c r="L101">
        <v>4</v>
      </c>
      <c r="M101">
        <v>5</v>
      </c>
      <c r="N101">
        <v>5</v>
      </c>
      <c r="O101">
        <v>3</v>
      </c>
      <c r="S101" s="30"/>
    </row>
    <row r="102" spans="1:19" x14ac:dyDescent="0.3">
      <c r="A102" s="25" t="s">
        <v>118</v>
      </c>
      <c r="B102">
        <v>1</v>
      </c>
      <c r="C102" s="30">
        <v>1.1778563015312131E-3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</row>
    <row r="103" spans="1:19" x14ac:dyDescent="0.3">
      <c r="B103" s="9"/>
      <c r="D103" s="9"/>
    </row>
    <row r="104" spans="1:19" x14ac:dyDescent="0.3">
      <c r="A104" s="3" t="s">
        <v>199</v>
      </c>
      <c r="B104" s="1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9" x14ac:dyDescent="0.3">
      <c r="A105" s="6" t="s">
        <v>200</v>
      </c>
      <c r="B105" s="6">
        <v>97</v>
      </c>
      <c r="D105" s="9"/>
    </row>
    <row r="106" spans="1:19" x14ac:dyDescent="0.3">
      <c r="A106" s="6" t="s">
        <v>119</v>
      </c>
      <c r="B106" s="6"/>
      <c r="C106" s="29" t="s">
        <v>198</v>
      </c>
      <c r="D106" s="6" t="s">
        <v>120</v>
      </c>
      <c r="F106" s="6" t="s">
        <v>201</v>
      </c>
      <c r="G106" s="6"/>
    </row>
    <row r="107" spans="1:19" x14ac:dyDescent="0.3">
      <c r="A107" s="31" t="s">
        <v>121</v>
      </c>
      <c r="B107" s="31">
        <v>49</v>
      </c>
      <c r="C107" s="23">
        <v>0.50515463917525771</v>
      </c>
      <c r="D107" s="12">
        <v>149.80000000000001</v>
      </c>
      <c r="F107" t="s">
        <v>122</v>
      </c>
      <c r="G107" s="12">
        <v>800</v>
      </c>
    </row>
    <row r="108" spans="1:19" x14ac:dyDescent="0.3">
      <c r="A108" s="32" t="s">
        <v>123</v>
      </c>
      <c r="B108" s="32">
        <v>7</v>
      </c>
      <c r="C108" s="23">
        <v>7.2164948453608241E-2</v>
      </c>
      <c r="D108" s="12">
        <v>62.857142857142854</v>
      </c>
      <c r="F108" t="s">
        <v>124</v>
      </c>
      <c r="G108" s="12">
        <v>10</v>
      </c>
    </row>
    <row r="109" spans="1:19" x14ac:dyDescent="0.3">
      <c r="A109" s="33" t="s">
        <v>125</v>
      </c>
      <c r="B109" s="33">
        <v>1</v>
      </c>
      <c r="C109" s="23">
        <v>1.0309278350515464E-2</v>
      </c>
      <c r="D109" s="12">
        <v>10</v>
      </c>
      <c r="F109" t="s">
        <v>126</v>
      </c>
      <c r="G109" s="12">
        <v>124.83132530120481</v>
      </c>
    </row>
    <row r="110" spans="1:19" x14ac:dyDescent="0.3">
      <c r="A110" t="s">
        <v>57</v>
      </c>
      <c r="B110">
        <v>40</v>
      </c>
      <c r="C110" s="23">
        <v>0.41237113402061853</v>
      </c>
    </row>
    <row r="111" spans="1:19" x14ac:dyDescent="0.3">
      <c r="D111" s="9"/>
    </row>
    <row r="112" spans="1:19" ht="27.6" x14ac:dyDescent="0.3">
      <c r="A112" s="34" t="s">
        <v>121</v>
      </c>
      <c r="B112" s="42" t="s">
        <v>127</v>
      </c>
      <c r="C112" s="43" t="s">
        <v>128</v>
      </c>
      <c r="D112" s="44" t="s">
        <v>129</v>
      </c>
      <c r="E112" s="43" t="s">
        <v>3</v>
      </c>
      <c r="F112" s="42" t="s">
        <v>77</v>
      </c>
      <c r="G112" s="43" t="s">
        <v>3</v>
      </c>
      <c r="H112" s="44" t="s">
        <v>130</v>
      </c>
      <c r="I112" s="43" t="s">
        <v>3</v>
      </c>
      <c r="J112" s="44" t="s">
        <v>81</v>
      </c>
      <c r="K112" s="43" t="s">
        <v>3</v>
      </c>
      <c r="L112" s="44" t="s">
        <v>82</v>
      </c>
      <c r="M112" s="43" t="s">
        <v>3</v>
      </c>
      <c r="N112" s="44" t="s">
        <v>131</v>
      </c>
      <c r="O112" s="43" t="s">
        <v>3</v>
      </c>
      <c r="P112" s="35"/>
    </row>
    <row r="113" spans="1:16" x14ac:dyDescent="0.3">
      <c r="A113" t="s">
        <v>89</v>
      </c>
      <c r="B113">
        <v>33</v>
      </c>
      <c r="C113" s="8">
        <v>0.18232044198895028</v>
      </c>
      <c r="D113">
        <v>53</v>
      </c>
      <c r="E113" s="8">
        <v>0.29281767955801102</v>
      </c>
      <c r="F113">
        <v>31</v>
      </c>
      <c r="G113" s="8">
        <v>0.17127071823204421</v>
      </c>
      <c r="H113">
        <v>16</v>
      </c>
      <c r="I113" s="8">
        <v>8.8397790055248615E-2</v>
      </c>
      <c r="J113">
        <v>17</v>
      </c>
      <c r="K113" s="8">
        <v>9.3922651933701654E-2</v>
      </c>
      <c r="L113">
        <v>4</v>
      </c>
      <c r="M113" s="8">
        <v>2.2099447513812154E-2</v>
      </c>
      <c r="N113">
        <v>8</v>
      </c>
      <c r="O113" s="8">
        <v>4.4198895027624308E-2</v>
      </c>
    </row>
    <row r="114" spans="1:16" x14ac:dyDescent="0.3">
      <c r="A114" s="36" t="s">
        <v>90</v>
      </c>
      <c r="B114">
        <v>14</v>
      </c>
      <c r="C114" s="8">
        <v>0.12280701754385964</v>
      </c>
      <c r="D114">
        <v>31</v>
      </c>
      <c r="E114" s="8">
        <v>0.27192982456140352</v>
      </c>
      <c r="F114">
        <v>28</v>
      </c>
      <c r="G114" s="8">
        <v>0.24561403508771928</v>
      </c>
      <c r="H114">
        <v>5</v>
      </c>
      <c r="I114" s="8">
        <v>4.3859649122807015E-2</v>
      </c>
      <c r="J114">
        <v>16</v>
      </c>
      <c r="K114" s="8">
        <v>0.14035087719298245</v>
      </c>
      <c r="L114">
        <v>3</v>
      </c>
      <c r="M114" s="8">
        <v>2.6315789473684209E-2</v>
      </c>
      <c r="N114">
        <v>8</v>
      </c>
      <c r="O114" s="8">
        <v>7.0175438596491224E-2</v>
      </c>
    </row>
    <row r="115" spans="1:16" x14ac:dyDescent="0.3">
      <c r="A115" t="s">
        <v>91</v>
      </c>
      <c r="B115">
        <v>13</v>
      </c>
      <c r="C115" s="23">
        <v>0.17567567567567569</v>
      </c>
      <c r="D115">
        <v>20</v>
      </c>
      <c r="E115" s="23">
        <v>0.27027027027027029</v>
      </c>
      <c r="F115">
        <v>11</v>
      </c>
      <c r="G115" s="23">
        <v>0.14864864864864866</v>
      </c>
      <c r="H115">
        <v>2</v>
      </c>
      <c r="I115" s="23">
        <v>2.7027027027027029E-2</v>
      </c>
      <c r="J115">
        <v>13</v>
      </c>
      <c r="K115" s="23">
        <v>0.17567567567567569</v>
      </c>
      <c r="L115">
        <v>2</v>
      </c>
      <c r="M115" s="23">
        <v>2.7027027027027029E-2</v>
      </c>
      <c r="N115">
        <v>4</v>
      </c>
      <c r="O115" s="23">
        <v>5.4054054054054057E-2</v>
      </c>
    </row>
    <row r="116" spans="1:16" x14ac:dyDescent="0.3">
      <c r="A116" s="36" t="s">
        <v>92</v>
      </c>
      <c r="B116">
        <v>6</v>
      </c>
      <c r="C116" s="8">
        <v>0.12244897959183673</v>
      </c>
      <c r="D116">
        <v>13</v>
      </c>
      <c r="E116" s="8">
        <v>0.26530612244897961</v>
      </c>
      <c r="F116">
        <v>8</v>
      </c>
      <c r="G116" s="8">
        <v>0.16326530612244897</v>
      </c>
      <c r="H116">
        <v>3</v>
      </c>
      <c r="I116" s="8">
        <v>6.1224489795918366E-2</v>
      </c>
      <c r="J116">
        <v>7</v>
      </c>
      <c r="K116" s="8">
        <v>0.14285714285714285</v>
      </c>
      <c r="L116">
        <v>2</v>
      </c>
      <c r="M116" s="8">
        <v>4.0816326530612242E-2</v>
      </c>
      <c r="N116">
        <v>2</v>
      </c>
      <c r="O116" s="8">
        <v>4.0816326530612242E-2</v>
      </c>
    </row>
    <row r="117" spans="1:16" x14ac:dyDescent="0.3">
      <c r="A117" t="s">
        <v>94</v>
      </c>
      <c r="B117">
        <v>7</v>
      </c>
      <c r="C117" s="8">
        <v>0.25925925925925924</v>
      </c>
      <c r="D117">
        <v>9</v>
      </c>
      <c r="E117" s="8">
        <v>0.33333333333333331</v>
      </c>
      <c r="F117">
        <v>8</v>
      </c>
      <c r="G117" s="8">
        <v>0.29629629629629628</v>
      </c>
      <c r="H117">
        <v>1</v>
      </c>
      <c r="I117" s="8">
        <v>3.7037037037037035E-2</v>
      </c>
      <c r="J117">
        <v>4</v>
      </c>
      <c r="K117" s="8">
        <v>0.14814814814814814</v>
      </c>
      <c r="L117">
        <v>1</v>
      </c>
      <c r="M117" s="8">
        <v>3.7037037037037035E-2</v>
      </c>
      <c r="N117">
        <v>1</v>
      </c>
      <c r="O117" s="8">
        <v>3.7037037037037035E-2</v>
      </c>
    </row>
    <row r="118" spans="1:16" x14ac:dyDescent="0.3">
      <c r="A118" s="36" t="s">
        <v>95</v>
      </c>
      <c r="B118">
        <v>9</v>
      </c>
      <c r="C118" s="8">
        <v>0.32142857142857145</v>
      </c>
      <c r="D118">
        <v>11</v>
      </c>
      <c r="E118" s="8">
        <v>0.39285714285714285</v>
      </c>
      <c r="F118">
        <v>0</v>
      </c>
      <c r="G118" s="8">
        <v>0</v>
      </c>
      <c r="H118">
        <v>3</v>
      </c>
      <c r="I118" s="8">
        <v>0.10714285714285714</v>
      </c>
      <c r="J118">
        <v>6</v>
      </c>
      <c r="K118" s="8">
        <v>0.21428571428571427</v>
      </c>
      <c r="L118">
        <v>0</v>
      </c>
      <c r="M118" s="8">
        <v>0</v>
      </c>
      <c r="N118">
        <v>5</v>
      </c>
      <c r="O118" s="8">
        <v>0.17857142857142858</v>
      </c>
    </row>
    <row r="119" spans="1:16" x14ac:dyDescent="0.3">
      <c r="A119" s="36" t="s">
        <v>97</v>
      </c>
      <c r="B119">
        <v>8</v>
      </c>
      <c r="C119" s="8">
        <v>0.21621621621621623</v>
      </c>
      <c r="D119">
        <v>12</v>
      </c>
      <c r="E119" s="8">
        <v>0.32432432432432434</v>
      </c>
      <c r="F119">
        <v>9</v>
      </c>
      <c r="G119" s="8">
        <v>0.24324324324324326</v>
      </c>
      <c r="H119">
        <v>1</v>
      </c>
      <c r="I119" s="8">
        <v>2.7027027027027029E-2</v>
      </c>
      <c r="J119">
        <v>6</v>
      </c>
      <c r="K119" s="8">
        <v>0.16216216216216217</v>
      </c>
      <c r="L119">
        <v>1</v>
      </c>
      <c r="M119" s="8">
        <v>2.7027027027027029E-2</v>
      </c>
      <c r="N119">
        <v>3</v>
      </c>
      <c r="O119" s="8">
        <v>8.1081081081081086E-2</v>
      </c>
    </row>
    <row r="120" spans="1:16" x14ac:dyDescent="0.3">
      <c r="A120" t="s">
        <v>98</v>
      </c>
      <c r="B120">
        <v>5</v>
      </c>
      <c r="C120" s="8">
        <v>0.55555555555555558</v>
      </c>
      <c r="D120">
        <v>5</v>
      </c>
      <c r="E120" s="8">
        <v>0.55555555555555558</v>
      </c>
      <c r="F120">
        <v>1</v>
      </c>
      <c r="G120" s="8">
        <v>0.1111111111111111</v>
      </c>
      <c r="H120">
        <v>1</v>
      </c>
      <c r="I120" s="8">
        <v>0.1111111111111111</v>
      </c>
      <c r="J120">
        <v>3</v>
      </c>
      <c r="K120" s="8">
        <v>0.33333333333333331</v>
      </c>
      <c r="L120">
        <v>0</v>
      </c>
      <c r="M120" s="8">
        <v>0</v>
      </c>
      <c r="N120">
        <v>0</v>
      </c>
      <c r="O120" s="8">
        <v>0</v>
      </c>
    </row>
    <row r="121" spans="1:16" x14ac:dyDescent="0.3">
      <c r="A121" s="36" t="s">
        <v>99</v>
      </c>
      <c r="B121">
        <v>5</v>
      </c>
      <c r="C121" s="8">
        <v>0.26315789473684209</v>
      </c>
      <c r="D121">
        <v>5</v>
      </c>
      <c r="E121" s="8">
        <v>0.26315789473684209</v>
      </c>
      <c r="F121">
        <v>3</v>
      </c>
      <c r="G121" s="8">
        <v>0.15789473684210525</v>
      </c>
      <c r="H121">
        <v>2</v>
      </c>
      <c r="I121" s="8">
        <v>0.10526315789473684</v>
      </c>
      <c r="J121">
        <v>2</v>
      </c>
      <c r="K121" s="8">
        <v>0.10526315789473684</v>
      </c>
      <c r="L121">
        <v>0</v>
      </c>
      <c r="M121" s="8">
        <v>0</v>
      </c>
      <c r="N121">
        <v>0</v>
      </c>
      <c r="O121" s="8">
        <v>0</v>
      </c>
    </row>
    <row r="122" spans="1:16" x14ac:dyDescent="0.3">
      <c r="A122" t="s">
        <v>100</v>
      </c>
      <c r="B122">
        <v>1</v>
      </c>
      <c r="C122" s="8">
        <v>0.1111111111111111</v>
      </c>
      <c r="D122">
        <v>3</v>
      </c>
      <c r="E122" s="8">
        <v>0.33333333333333331</v>
      </c>
      <c r="F122">
        <v>1</v>
      </c>
      <c r="G122" s="8">
        <v>0.1111111111111111</v>
      </c>
      <c r="H122">
        <v>0</v>
      </c>
      <c r="I122" s="8">
        <v>0</v>
      </c>
      <c r="J122">
        <v>1</v>
      </c>
      <c r="K122" s="8">
        <v>0.1111111111111111</v>
      </c>
      <c r="L122">
        <v>0</v>
      </c>
      <c r="M122" s="8">
        <v>0</v>
      </c>
      <c r="N122">
        <v>1</v>
      </c>
      <c r="O122" s="8">
        <v>0.1111111111111111</v>
      </c>
    </row>
    <row r="123" spans="1:16" x14ac:dyDescent="0.3">
      <c r="A123" s="36" t="s">
        <v>101</v>
      </c>
      <c r="B123">
        <v>0</v>
      </c>
      <c r="C123" s="8">
        <v>0</v>
      </c>
      <c r="D123">
        <v>0</v>
      </c>
      <c r="E123" s="8">
        <v>0</v>
      </c>
      <c r="F123">
        <v>0</v>
      </c>
      <c r="G123" s="8">
        <v>0</v>
      </c>
      <c r="H123">
        <v>0</v>
      </c>
      <c r="I123" s="8">
        <v>0</v>
      </c>
      <c r="J123">
        <v>0</v>
      </c>
      <c r="K123" s="8">
        <v>0</v>
      </c>
      <c r="L123">
        <v>0</v>
      </c>
      <c r="M123" s="8">
        <v>0</v>
      </c>
      <c r="N123">
        <v>0</v>
      </c>
      <c r="O123" s="8">
        <v>0</v>
      </c>
    </row>
    <row r="124" spans="1:16" x14ac:dyDescent="0.3">
      <c r="A124" t="s">
        <v>102</v>
      </c>
      <c r="B124">
        <v>2</v>
      </c>
      <c r="C124" s="8">
        <v>0.15384615384615385</v>
      </c>
      <c r="D124">
        <v>3</v>
      </c>
      <c r="E124" s="8">
        <v>0.23076923076923078</v>
      </c>
      <c r="F124">
        <v>3</v>
      </c>
      <c r="G124" s="8">
        <v>0.23076923076923078</v>
      </c>
      <c r="H124">
        <v>0</v>
      </c>
      <c r="I124" s="8">
        <v>0</v>
      </c>
      <c r="J124">
        <v>2</v>
      </c>
      <c r="K124" s="8">
        <v>0.15384615384615385</v>
      </c>
      <c r="L124">
        <v>0</v>
      </c>
      <c r="M124" s="8">
        <v>0</v>
      </c>
      <c r="N124">
        <v>0</v>
      </c>
      <c r="O124" s="8">
        <v>0</v>
      </c>
    </row>
    <row r="125" spans="1:16" x14ac:dyDescent="0.3">
      <c r="A125" s="36" t="s">
        <v>103</v>
      </c>
      <c r="B125">
        <v>2</v>
      </c>
      <c r="C125" s="8">
        <v>0.4</v>
      </c>
      <c r="D125">
        <v>1</v>
      </c>
      <c r="E125" s="8">
        <v>0.2</v>
      </c>
      <c r="F125">
        <v>1</v>
      </c>
      <c r="G125" s="8">
        <v>0.2</v>
      </c>
      <c r="H125">
        <v>1</v>
      </c>
      <c r="I125" s="8">
        <v>0.2</v>
      </c>
      <c r="J125">
        <v>1</v>
      </c>
      <c r="K125" s="8">
        <v>0.2</v>
      </c>
      <c r="L125">
        <v>0</v>
      </c>
      <c r="M125" s="8">
        <v>0</v>
      </c>
      <c r="N125">
        <v>0</v>
      </c>
      <c r="O125" s="8">
        <v>0</v>
      </c>
    </row>
    <row r="127" spans="1:16" ht="28.8" x14ac:dyDescent="0.3">
      <c r="A127" s="34" t="s">
        <v>132</v>
      </c>
      <c r="B127" s="37" t="s">
        <v>133</v>
      </c>
      <c r="C127" s="38" t="s">
        <v>134</v>
      </c>
      <c r="D127" s="3" t="s">
        <v>135</v>
      </c>
      <c r="E127" s="39" t="s">
        <v>136</v>
      </c>
      <c r="F127" s="39" t="s">
        <v>137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x14ac:dyDescent="0.3">
      <c r="A128" t="s">
        <v>89</v>
      </c>
      <c r="B128" s="8">
        <v>0.23</v>
      </c>
      <c r="C128" s="8">
        <v>0.21319199057714958</v>
      </c>
      <c r="D128">
        <v>181</v>
      </c>
      <c r="E128">
        <v>162</v>
      </c>
      <c r="F128" s="8">
        <v>0.89502762430939231</v>
      </c>
    </row>
    <row r="129" spans="1:6" x14ac:dyDescent="0.3">
      <c r="A129" s="36" t="s">
        <v>90</v>
      </c>
      <c r="B129" s="8">
        <v>0.18</v>
      </c>
      <c r="C129" s="40">
        <v>0.13427561837455831</v>
      </c>
      <c r="D129">
        <v>114</v>
      </c>
      <c r="E129">
        <v>105</v>
      </c>
      <c r="F129" s="8">
        <v>0.92105263157894735</v>
      </c>
    </row>
    <row r="130" spans="1:6" x14ac:dyDescent="0.3">
      <c r="A130" t="s">
        <v>91</v>
      </c>
      <c r="B130" s="8">
        <v>0.15</v>
      </c>
      <c r="C130" s="8">
        <v>8.7161366313309771E-2</v>
      </c>
      <c r="D130">
        <v>74</v>
      </c>
      <c r="E130">
        <v>65</v>
      </c>
      <c r="F130" s="8">
        <v>0.8783783783783784</v>
      </c>
    </row>
    <row r="131" spans="1:6" x14ac:dyDescent="0.3">
      <c r="A131" s="36" t="s">
        <v>92</v>
      </c>
      <c r="B131" s="8">
        <v>7.0000000000000007E-2</v>
      </c>
      <c r="C131" s="40">
        <v>5.7714958775029447E-2</v>
      </c>
      <c r="D131">
        <v>49</v>
      </c>
      <c r="E131">
        <v>41</v>
      </c>
      <c r="F131" s="8">
        <v>0.83673469387755106</v>
      </c>
    </row>
    <row r="132" spans="1:6" x14ac:dyDescent="0.3">
      <c r="A132" t="s">
        <v>94</v>
      </c>
      <c r="B132" s="8">
        <v>0.08</v>
      </c>
      <c r="C132" s="8">
        <v>3.1802120141342753E-2</v>
      </c>
      <c r="D132">
        <v>27</v>
      </c>
      <c r="E132">
        <v>31</v>
      </c>
      <c r="F132" s="8">
        <v>1.1481481481481481</v>
      </c>
    </row>
    <row r="133" spans="1:6" x14ac:dyDescent="0.3">
      <c r="A133" s="36" t="s">
        <v>95</v>
      </c>
      <c r="B133" s="8">
        <v>0.06</v>
      </c>
      <c r="C133" s="40">
        <v>3.2979976442873968E-2</v>
      </c>
      <c r="D133">
        <v>28</v>
      </c>
      <c r="E133">
        <v>34</v>
      </c>
      <c r="F133" s="8">
        <v>1.2142857142857142</v>
      </c>
    </row>
    <row r="134" spans="1:6" x14ac:dyDescent="0.3">
      <c r="A134" s="36" t="s">
        <v>97</v>
      </c>
      <c r="B134" s="8">
        <v>0.05</v>
      </c>
      <c r="C134" s="40">
        <v>4.3580683156654886E-2</v>
      </c>
      <c r="D134">
        <v>37</v>
      </c>
      <c r="E134">
        <v>40</v>
      </c>
      <c r="F134" s="8">
        <v>1.0810810810810811</v>
      </c>
    </row>
    <row r="135" spans="1:6" x14ac:dyDescent="0.3">
      <c r="A135" t="s">
        <v>98</v>
      </c>
      <c r="B135" s="8">
        <v>0.03</v>
      </c>
      <c r="C135" s="8">
        <v>1.0600706713780919E-2</v>
      </c>
      <c r="D135">
        <v>9</v>
      </c>
      <c r="E135">
        <v>15</v>
      </c>
      <c r="F135" s="8">
        <v>1.6666666666666667</v>
      </c>
    </row>
    <row r="136" spans="1:6" x14ac:dyDescent="0.3">
      <c r="A136" s="36" t="s">
        <v>99</v>
      </c>
      <c r="B136" s="8">
        <v>0.02</v>
      </c>
      <c r="C136" s="40">
        <v>2.237926972909305E-2</v>
      </c>
      <c r="D136">
        <v>19</v>
      </c>
      <c r="E136">
        <v>17</v>
      </c>
      <c r="F136" s="8">
        <v>0.89473684210526316</v>
      </c>
    </row>
    <row r="137" spans="1:6" x14ac:dyDescent="0.3">
      <c r="A137" t="s">
        <v>100</v>
      </c>
      <c r="B137" s="8">
        <v>0.03</v>
      </c>
      <c r="C137" s="8">
        <v>1.0600706713780919E-2</v>
      </c>
      <c r="D137">
        <v>9</v>
      </c>
      <c r="E137">
        <v>7</v>
      </c>
      <c r="F137" s="8">
        <v>0.77777777777777779</v>
      </c>
    </row>
    <row r="138" spans="1:6" x14ac:dyDescent="0.3">
      <c r="A138" s="36" t="s">
        <v>101</v>
      </c>
      <c r="B138" s="8">
        <v>0.02</v>
      </c>
      <c r="C138" s="40">
        <v>4.7114252061248524E-3</v>
      </c>
      <c r="D138">
        <v>4</v>
      </c>
      <c r="E138">
        <v>0</v>
      </c>
      <c r="F138" s="8">
        <v>0</v>
      </c>
    </row>
    <row r="139" spans="1:6" x14ac:dyDescent="0.3">
      <c r="A139" t="s">
        <v>102</v>
      </c>
      <c r="B139" s="8">
        <v>0.04</v>
      </c>
      <c r="C139" s="8">
        <v>1.5312131919905771E-2</v>
      </c>
      <c r="D139">
        <v>13</v>
      </c>
      <c r="E139">
        <v>10</v>
      </c>
      <c r="F139" s="8">
        <v>0.76923076923076927</v>
      </c>
    </row>
    <row r="140" spans="1:6" x14ac:dyDescent="0.3">
      <c r="A140" s="36" t="s">
        <v>103</v>
      </c>
      <c r="B140" s="8">
        <v>0.02</v>
      </c>
      <c r="C140" s="40">
        <v>5.8892815076560662E-3</v>
      </c>
      <c r="D140">
        <v>5</v>
      </c>
      <c r="E140">
        <v>6</v>
      </c>
      <c r="F140" s="8">
        <v>1.2</v>
      </c>
    </row>
    <row r="142" spans="1:6" x14ac:dyDescent="0.3">
      <c r="A142" s="36"/>
      <c r="B142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0DADF-14E4-46C4-98C9-F4827ED39B8A}">
  <dimension ref="A1:O12"/>
  <sheetViews>
    <sheetView workbookViewId="0">
      <selection activeCell="A14" sqref="A14"/>
    </sheetView>
  </sheetViews>
  <sheetFormatPr defaultRowHeight="14.4" x14ac:dyDescent="0.3"/>
  <cols>
    <col min="1" max="1" width="32.109375" customWidth="1"/>
  </cols>
  <sheetData>
    <row r="1" spans="1:15" x14ac:dyDescent="0.3">
      <c r="A1" s="67" t="s">
        <v>138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x14ac:dyDescent="0.3">
      <c r="A3" t="s">
        <v>207</v>
      </c>
      <c r="B3">
        <v>849</v>
      </c>
    </row>
    <row r="4" spans="1:15" x14ac:dyDescent="0.3">
      <c r="A4" s="3" t="s">
        <v>139</v>
      </c>
      <c r="B4" s="3" t="s">
        <v>16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3">
      <c r="A5" t="s">
        <v>49</v>
      </c>
      <c r="B5">
        <v>428</v>
      </c>
      <c r="C5" s="15">
        <v>0.50412249705535928</v>
      </c>
      <c r="D5">
        <v>39</v>
      </c>
      <c r="E5">
        <v>43</v>
      </c>
      <c r="F5">
        <v>43</v>
      </c>
      <c r="G5">
        <v>23</v>
      </c>
      <c r="H5">
        <v>39</v>
      </c>
      <c r="I5">
        <v>30</v>
      </c>
      <c r="J5">
        <v>43</v>
      </c>
      <c r="K5">
        <v>29</v>
      </c>
      <c r="L5">
        <v>35</v>
      </c>
      <c r="M5">
        <v>32</v>
      </c>
      <c r="N5">
        <v>51</v>
      </c>
      <c r="O5">
        <v>21</v>
      </c>
    </row>
    <row r="6" spans="1:15" x14ac:dyDescent="0.3">
      <c r="A6" t="s">
        <v>50</v>
      </c>
      <c r="B6">
        <v>185</v>
      </c>
      <c r="C6" s="15">
        <v>0.21790341578327443</v>
      </c>
      <c r="D6">
        <v>9</v>
      </c>
      <c r="E6">
        <v>14</v>
      </c>
      <c r="F6">
        <v>21</v>
      </c>
      <c r="G6">
        <v>19</v>
      </c>
      <c r="H6">
        <v>18</v>
      </c>
      <c r="I6">
        <v>9</v>
      </c>
      <c r="J6">
        <v>7</v>
      </c>
      <c r="K6">
        <v>16</v>
      </c>
      <c r="L6">
        <v>15</v>
      </c>
      <c r="M6">
        <v>19</v>
      </c>
      <c r="N6">
        <v>26</v>
      </c>
      <c r="O6">
        <v>12</v>
      </c>
    </row>
    <row r="7" spans="1:15" x14ac:dyDescent="0.3">
      <c r="A7" t="s">
        <v>51</v>
      </c>
      <c r="B7">
        <v>69</v>
      </c>
      <c r="C7" s="22">
        <v>8.1272084805653705E-2</v>
      </c>
      <c r="D7">
        <v>7</v>
      </c>
      <c r="E7">
        <v>5</v>
      </c>
      <c r="F7">
        <v>8</v>
      </c>
      <c r="G7">
        <v>3</v>
      </c>
      <c r="H7">
        <v>5</v>
      </c>
      <c r="I7">
        <v>7</v>
      </c>
      <c r="J7">
        <v>6</v>
      </c>
      <c r="K7">
        <v>6</v>
      </c>
      <c r="L7">
        <v>4</v>
      </c>
      <c r="M7">
        <v>8</v>
      </c>
      <c r="N7">
        <v>5</v>
      </c>
      <c r="O7">
        <v>5</v>
      </c>
    </row>
    <row r="8" spans="1:15" x14ac:dyDescent="0.3">
      <c r="A8" t="s">
        <v>52</v>
      </c>
      <c r="B8">
        <v>103</v>
      </c>
      <c r="C8" s="22">
        <v>0.12131919905771496</v>
      </c>
      <c r="D8">
        <v>4</v>
      </c>
      <c r="E8">
        <v>9</v>
      </c>
      <c r="F8">
        <v>15</v>
      </c>
      <c r="G8">
        <v>12</v>
      </c>
      <c r="H8">
        <v>8</v>
      </c>
      <c r="I8">
        <v>10</v>
      </c>
      <c r="J8">
        <v>10</v>
      </c>
      <c r="K8">
        <v>6</v>
      </c>
      <c r="L8">
        <v>6</v>
      </c>
      <c r="M8">
        <v>11</v>
      </c>
      <c r="N8">
        <v>7</v>
      </c>
      <c r="O8">
        <v>5</v>
      </c>
    </row>
    <row r="10" spans="1:15" x14ac:dyDescent="0.3">
      <c r="A10" s="3" t="s">
        <v>140</v>
      </c>
      <c r="B10" s="3" t="s">
        <v>16</v>
      </c>
      <c r="C10" s="3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5" t="s">
        <v>9</v>
      </c>
      <c r="J10" s="4" t="s">
        <v>10</v>
      </c>
      <c r="K10" s="4" t="s">
        <v>11</v>
      </c>
      <c r="L10" s="4" t="s">
        <v>12</v>
      </c>
      <c r="M10" s="4" t="s">
        <v>13</v>
      </c>
      <c r="N10" s="4" t="s">
        <v>14</v>
      </c>
      <c r="O10" s="4" t="s">
        <v>15</v>
      </c>
    </row>
    <row r="11" spans="1:15" x14ac:dyDescent="0.3">
      <c r="A11" t="s">
        <v>23</v>
      </c>
      <c r="B11">
        <v>236</v>
      </c>
      <c r="C11" s="8">
        <v>0.27797408716136629</v>
      </c>
      <c r="D11">
        <v>18</v>
      </c>
      <c r="E11">
        <v>34</v>
      </c>
      <c r="F11">
        <v>33</v>
      </c>
      <c r="G11">
        <v>15</v>
      </c>
      <c r="H11">
        <v>28</v>
      </c>
      <c r="I11">
        <v>15</v>
      </c>
      <c r="J11">
        <v>21</v>
      </c>
      <c r="K11">
        <v>21</v>
      </c>
      <c r="L11">
        <v>22</v>
      </c>
      <c r="M11">
        <v>19</v>
      </c>
      <c r="N11">
        <v>4</v>
      </c>
      <c r="O11">
        <v>6</v>
      </c>
    </row>
    <row r="12" spans="1:15" x14ac:dyDescent="0.3">
      <c r="A12" t="s">
        <v>24</v>
      </c>
      <c r="B12">
        <v>613</v>
      </c>
      <c r="C12" s="8">
        <v>0.72202591283863371</v>
      </c>
      <c r="D12">
        <v>44</v>
      </c>
      <c r="E12">
        <v>41</v>
      </c>
      <c r="F12">
        <v>63</v>
      </c>
      <c r="G12">
        <v>44</v>
      </c>
      <c r="H12">
        <v>47</v>
      </c>
      <c r="I12">
        <v>48</v>
      </c>
      <c r="J12">
        <v>48</v>
      </c>
      <c r="K12">
        <v>42</v>
      </c>
      <c r="L12">
        <v>42</v>
      </c>
      <c r="M12">
        <v>55</v>
      </c>
      <c r="N12">
        <v>94</v>
      </c>
      <c r="O12">
        <v>45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A329-E3D0-4B08-9E1C-043D03817616}">
  <dimension ref="A1:O64"/>
  <sheetViews>
    <sheetView tabSelected="1" zoomScale="68" zoomScaleNormal="68" workbookViewId="0">
      <selection activeCell="P27" sqref="P27"/>
    </sheetView>
  </sheetViews>
  <sheetFormatPr defaultRowHeight="14.4" x14ac:dyDescent="0.3"/>
  <cols>
    <col min="1" max="1" width="43.6640625" customWidth="1"/>
    <col min="2" max="2" width="16.6640625" customWidth="1"/>
    <col min="3" max="3" width="16.109375" customWidth="1"/>
    <col min="4" max="15" width="15.5546875" customWidth="1"/>
  </cols>
  <sheetData>
    <row r="1" spans="1:15" x14ac:dyDescent="0.3">
      <c r="A1" s="67" t="s">
        <v>141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x14ac:dyDescent="0.3">
      <c r="A3" s="3" t="s">
        <v>142</v>
      </c>
      <c r="B3">
        <v>849</v>
      </c>
    </row>
    <row r="5" spans="1:15" x14ac:dyDescent="0.3">
      <c r="A5" s="3" t="s">
        <v>25</v>
      </c>
      <c r="B5" s="10"/>
      <c r="C5" s="3" t="s">
        <v>210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4" t="s">
        <v>15</v>
      </c>
    </row>
    <row r="6" spans="1:15" x14ac:dyDescent="0.3">
      <c r="A6" t="s">
        <v>26</v>
      </c>
      <c r="B6" s="11">
        <v>34102</v>
      </c>
      <c r="D6" s="12">
        <v>12000</v>
      </c>
      <c r="E6" s="12">
        <v>15000</v>
      </c>
      <c r="F6" s="12">
        <v>10567</v>
      </c>
      <c r="G6" s="12">
        <v>20000</v>
      </c>
      <c r="H6" s="12">
        <v>8000</v>
      </c>
      <c r="I6" s="12">
        <v>18000</v>
      </c>
      <c r="J6" s="12">
        <v>9750</v>
      </c>
      <c r="K6" s="12">
        <v>34102</v>
      </c>
      <c r="L6" s="12">
        <v>22000</v>
      </c>
      <c r="M6" s="12">
        <v>10000</v>
      </c>
      <c r="N6" s="12">
        <v>30000</v>
      </c>
      <c r="O6" s="12">
        <v>7000</v>
      </c>
    </row>
    <row r="7" spans="1:15" x14ac:dyDescent="0.3">
      <c r="A7" t="s">
        <v>27</v>
      </c>
      <c r="B7" s="11">
        <v>215</v>
      </c>
      <c r="D7" s="12">
        <v>137</v>
      </c>
      <c r="E7" s="12">
        <v>140</v>
      </c>
      <c r="F7" s="12">
        <v>106</v>
      </c>
      <c r="G7" s="12">
        <v>139</v>
      </c>
      <c r="H7" s="12">
        <v>120</v>
      </c>
      <c r="I7" s="12">
        <v>65</v>
      </c>
      <c r="J7" s="12">
        <v>150</v>
      </c>
      <c r="K7" s="12">
        <v>120</v>
      </c>
      <c r="L7" s="12">
        <v>174</v>
      </c>
      <c r="M7" s="12">
        <v>215</v>
      </c>
      <c r="N7" s="12">
        <v>140</v>
      </c>
      <c r="O7" s="12">
        <v>200</v>
      </c>
    </row>
    <row r="8" spans="1:15" x14ac:dyDescent="0.3">
      <c r="A8" t="s">
        <v>28</v>
      </c>
      <c r="B8" s="11">
        <v>2626.3369063848345</v>
      </c>
      <c r="D8" s="12">
        <v>2058.8625806451614</v>
      </c>
      <c r="E8" s="12">
        <v>2287.8157894736842</v>
      </c>
      <c r="F8" s="12">
        <v>2092.8518518518517</v>
      </c>
      <c r="G8" s="12">
        <v>2919.9333333333334</v>
      </c>
      <c r="H8" s="12">
        <v>2275.3611904761906</v>
      </c>
      <c r="I8" s="12">
        <v>3122.090909090909</v>
      </c>
      <c r="J8" s="12">
        <v>2162.0120588235291</v>
      </c>
      <c r="K8" s="12">
        <v>2517.090909090909</v>
      </c>
      <c r="L8" s="12">
        <v>3433.9373999999998</v>
      </c>
      <c r="M8" s="12">
        <v>2377.0588235294117</v>
      </c>
      <c r="N8" s="12">
        <v>4238.2363636363634</v>
      </c>
      <c r="O8" s="12">
        <v>2030.7916666666667</v>
      </c>
    </row>
    <row r="9" spans="1:15" x14ac:dyDescent="0.3">
      <c r="A9" t="s">
        <v>29</v>
      </c>
      <c r="B9" s="11">
        <v>1035.5473559937991</v>
      </c>
      <c r="D9" s="12">
        <v>832.16949152542372</v>
      </c>
      <c r="E9" s="12">
        <v>993.23529411764707</v>
      </c>
      <c r="F9" s="12">
        <v>974.39285714285711</v>
      </c>
      <c r="G9" s="12">
        <v>1109.71</v>
      </c>
      <c r="H9" s="12">
        <v>1196.3239436619717</v>
      </c>
      <c r="I9" s="12">
        <v>950.84482758620686</v>
      </c>
      <c r="J9" s="12">
        <v>980.69166666666672</v>
      </c>
      <c r="K9" s="12">
        <v>1059.875</v>
      </c>
      <c r="L9" s="12">
        <v>1113.2909090909091</v>
      </c>
      <c r="M9" s="12">
        <v>1012.9666666666666</v>
      </c>
      <c r="N9" s="12">
        <v>1126.1021052631579</v>
      </c>
      <c r="O9" s="12">
        <v>1076.9655102040815</v>
      </c>
    </row>
    <row r="10" spans="1:15" x14ac:dyDescent="0.3">
      <c r="A10" s="13" t="s">
        <v>30</v>
      </c>
      <c r="B10" s="14"/>
      <c r="C10" s="8">
        <v>2.5361823302270698</v>
      </c>
      <c r="D10" s="8">
        <v>2.4740904366382446</v>
      </c>
      <c r="E10" s="8">
        <v>2.3033975967457878</v>
      </c>
      <c r="F10" s="8">
        <v>2.1478522102353792</v>
      </c>
      <c r="G10" s="8">
        <v>2.6312580163586281</v>
      </c>
      <c r="H10" s="8">
        <v>1.9019607544686132</v>
      </c>
      <c r="I10" s="8">
        <v>3.283491499887083</v>
      </c>
      <c r="J10" s="8">
        <v>2.2045788011762402</v>
      </c>
      <c r="K10" s="8">
        <v>2.3748941234493777</v>
      </c>
      <c r="L10" s="8">
        <v>3.0844924466365078</v>
      </c>
      <c r="M10" s="8">
        <v>2.3466308435908507</v>
      </c>
      <c r="N10" s="8">
        <v>3.7636341712068226</v>
      </c>
      <c r="O10" s="8">
        <v>1.8856608196132838</v>
      </c>
    </row>
    <row r="11" spans="1:15" x14ac:dyDescent="0.3">
      <c r="A11" t="s">
        <v>31</v>
      </c>
      <c r="B11">
        <v>469</v>
      </c>
      <c r="C11" s="15">
        <v>0.55241460541813903</v>
      </c>
      <c r="D11">
        <v>31</v>
      </c>
      <c r="E11">
        <v>38</v>
      </c>
      <c r="F11">
        <v>54</v>
      </c>
      <c r="G11">
        <v>30</v>
      </c>
      <c r="H11">
        <v>42</v>
      </c>
      <c r="I11">
        <v>33</v>
      </c>
      <c r="J11">
        <v>34</v>
      </c>
      <c r="K11">
        <v>44</v>
      </c>
      <c r="L11">
        <v>50</v>
      </c>
      <c r="M11">
        <v>34</v>
      </c>
      <c r="N11">
        <v>55</v>
      </c>
      <c r="O11">
        <v>24</v>
      </c>
    </row>
    <row r="12" spans="1:15" x14ac:dyDescent="0.3">
      <c r="A12" s="16" t="s">
        <v>32</v>
      </c>
      <c r="B12" s="17">
        <v>639</v>
      </c>
      <c r="C12" s="8">
        <v>0.75265017667844525</v>
      </c>
      <c r="D12">
        <v>38</v>
      </c>
      <c r="E12">
        <v>43</v>
      </c>
      <c r="F12">
        <v>58</v>
      </c>
      <c r="G12">
        <v>31</v>
      </c>
      <c r="H12">
        <v>46</v>
      </c>
      <c r="I12">
        <v>45</v>
      </c>
      <c r="J12">
        <v>49</v>
      </c>
      <c r="K12">
        <v>66</v>
      </c>
      <c r="L12">
        <v>75</v>
      </c>
      <c r="M12">
        <v>60</v>
      </c>
      <c r="N12">
        <v>89</v>
      </c>
      <c r="O12">
        <v>39</v>
      </c>
    </row>
    <row r="13" spans="1:15" x14ac:dyDescent="0.3">
      <c r="A13" s="3" t="s">
        <v>33</v>
      </c>
      <c r="B13" s="6"/>
      <c r="C13" s="3" t="s">
        <v>210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5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4" t="s">
        <v>14</v>
      </c>
      <c r="O13" s="4" t="s">
        <v>15</v>
      </c>
    </row>
    <row r="14" spans="1:15" x14ac:dyDescent="0.3">
      <c r="A14" s="16" t="s">
        <v>34</v>
      </c>
      <c r="B14">
        <v>142</v>
      </c>
      <c r="C14" s="8">
        <v>0.16725559481743227</v>
      </c>
      <c r="D14">
        <v>5</v>
      </c>
      <c r="E14">
        <v>11</v>
      </c>
      <c r="F14">
        <v>13</v>
      </c>
      <c r="G14">
        <v>5</v>
      </c>
      <c r="H14">
        <v>16</v>
      </c>
      <c r="I14">
        <v>16</v>
      </c>
      <c r="J14">
        <v>12</v>
      </c>
      <c r="K14">
        <v>10</v>
      </c>
      <c r="L14">
        <v>17</v>
      </c>
      <c r="M14">
        <v>10</v>
      </c>
      <c r="N14">
        <v>20</v>
      </c>
      <c r="O14">
        <v>7</v>
      </c>
    </row>
    <row r="15" spans="1:15" x14ac:dyDescent="0.3">
      <c r="A15" t="s">
        <v>35</v>
      </c>
      <c r="B15">
        <v>440</v>
      </c>
      <c r="C15" s="8">
        <v>0.68857589984350542</v>
      </c>
      <c r="D15">
        <v>30</v>
      </c>
      <c r="E15">
        <v>38</v>
      </c>
      <c r="F15">
        <v>54</v>
      </c>
      <c r="G15">
        <v>31</v>
      </c>
      <c r="H15">
        <v>42</v>
      </c>
      <c r="I15">
        <v>33</v>
      </c>
      <c r="J15">
        <v>27</v>
      </c>
      <c r="K15">
        <v>38</v>
      </c>
      <c r="L15">
        <v>42</v>
      </c>
      <c r="M15">
        <v>33</v>
      </c>
      <c r="N15">
        <v>52</v>
      </c>
      <c r="O15">
        <v>20</v>
      </c>
    </row>
    <row r="16" spans="1:15" x14ac:dyDescent="0.3">
      <c r="A16" t="s">
        <v>36</v>
      </c>
      <c r="B16" s="70">
        <v>30000</v>
      </c>
      <c r="C16" s="8"/>
      <c r="D16" s="19">
        <v>12000</v>
      </c>
      <c r="E16" s="19">
        <v>15000</v>
      </c>
      <c r="F16" s="19">
        <v>10567</v>
      </c>
      <c r="G16" s="19">
        <v>20000</v>
      </c>
      <c r="H16" s="19">
        <v>8000</v>
      </c>
      <c r="I16" s="19">
        <v>10000</v>
      </c>
      <c r="J16" s="19">
        <v>9000</v>
      </c>
      <c r="K16" s="19">
        <v>13216</v>
      </c>
      <c r="L16" s="19">
        <v>20000</v>
      </c>
      <c r="M16" s="19">
        <v>10769.86</v>
      </c>
      <c r="N16" s="19">
        <v>30000</v>
      </c>
      <c r="O16" s="19">
        <v>4000</v>
      </c>
    </row>
    <row r="17" spans="1:15" x14ac:dyDescent="0.3">
      <c r="A17" t="s">
        <v>37</v>
      </c>
      <c r="B17" s="70">
        <v>2048.2982645308389</v>
      </c>
      <c r="C17" s="8"/>
      <c r="D17" s="19">
        <v>1938.1579999999999</v>
      </c>
      <c r="E17" s="19">
        <v>2213.5789473684213</v>
      </c>
      <c r="F17" s="19">
        <v>2058.037037037037</v>
      </c>
      <c r="G17" s="19">
        <v>2853.1612903225805</v>
      </c>
      <c r="H17" s="19">
        <v>2188.4564285714287</v>
      </c>
      <c r="I17" s="19">
        <v>2262.030303030303</v>
      </c>
      <c r="J17" s="19">
        <v>1547.7233333333336</v>
      </c>
      <c r="K17" s="19">
        <v>1792.5</v>
      </c>
      <c r="L17" s="19">
        <v>1936.8011904761906</v>
      </c>
      <c r="M17" s="19">
        <v>1575.151875</v>
      </c>
      <c r="N17" s="19">
        <v>2915.4807692307691</v>
      </c>
      <c r="O17" s="19">
        <v>1298.5</v>
      </c>
    </row>
    <row r="18" spans="1:15" x14ac:dyDescent="0.3">
      <c r="A18" t="s">
        <v>38</v>
      </c>
      <c r="B18" s="71">
        <v>83</v>
      </c>
      <c r="C18" s="8"/>
      <c r="D18" s="20">
        <v>5</v>
      </c>
      <c r="E18" s="20">
        <v>11</v>
      </c>
      <c r="F18" s="20">
        <v>13</v>
      </c>
      <c r="G18" s="20">
        <v>5</v>
      </c>
      <c r="H18" s="20">
        <v>12</v>
      </c>
      <c r="I18" s="20">
        <v>6</v>
      </c>
      <c r="J18" s="20">
        <v>2</v>
      </c>
      <c r="K18" s="20">
        <v>7</v>
      </c>
      <c r="L18" s="20">
        <v>6</v>
      </c>
      <c r="M18" s="20">
        <v>4</v>
      </c>
      <c r="N18" s="20">
        <v>10</v>
      </c>
      <c r="O18" s="20">
        <v>2</v>
      </c>
    </row>
    <row r="19" spans="1:15" x14ac:dyDescent="0.3">
      <c r="A19" t="s">
        <v>39</v>
      </c>
      <c r="B19" s="70"/>
      <c r="C19" s="8">
        <v>0.58450704225352113</v>
      </c>
      <c r="D19" s="21">
        <v>1</v>
      </c>
      <c r="E19" s="21">
        <v>1</v>
      </c>
      <c r="F19" s="21">
        <v>1</v>
      </c>
      <c r="G19" s="21">
        <v>1</v>
      </c>
      <c r="H19" s="21">
        <v>1</v>
      </c>
      <c r="I19" s="21">
        <v>0.6</v>
      </c>
      <c r="J19" s="21">
        <v>0.4</v>
      </c>
      <c r="K19" s="21">
        <v>0.77777777777777779</v>
      </c>
      <c r="L19" s="21">
        <v>0.66666666666666663</v>
      </c>
      <c r="M19" s="21">
        <v>1</v>
      </c>
      <c r="N19" s="21">
        <v>0.90909090909090906</v>
      </c>
      <c r="O19" s="21">
        <v>0.66666666666666663</v>
      </c>
    </row>
    <row r="20" spans="1:15" x14ac:dyDescent="0.3">
      <c r="A20" t="s">
        <v>40</v>
      </c>
      <c r="B20" s="72">
        <v>199</v>
      </c>
      <c r="C20" s="8">
        <v>0.31142410015649452</v>
      </c>
      <c r="D20">
        <v>8</v>
      </c>
      <c r="E20">
        <v>5</v>
      </c>
      <c r="F20">
        <v>4</v>
      </c>
      <c r="G20">
        <v>0</v>
      </c>
      <c r="H20">
        <v>4</v>
      </c>
      <c r="I20">
        <v>12</v>
      </c>
      <c r="J20">
        <v>22</v>
      </c>
      <c r="K20">
        <v>28</v>
      </c>
      <c r="L20">
        <v>33</v>
      </c>
      <c r="M20">
        <v>27</v>
      </c>
      <c r="N20">
        <v>37</v>
      </c>
      <c r="O20">
        <v>19</v>
      </c>
    </row>
    <row r="21" spans="1:15" x14ac:dyDescent="0.3">
      <c r="A21" t="s">
        <v>41</v>
      </c>
      <c r="B21" s="70">
        <v>20886</v>
      </c>
      <c r="C21" s="8"/>
      <c r="D21" s="19">
        <v>1500</v>
      </c>
      <c r="E21" s="19">
        <v>1000</v>
      </c>
      <c r="F21" s="19">
        <v>1200</v>
      </c>
      <c r="G21" s="19">
        <v>0</v>
      </c>
      <c r="H21" s="19">
        <v>2500</v>
      </c>
      <c r="I21" s="19">
        <v>11759</v>
      </c>
      <c r="J21" s="19">
        <v>8000</v>
      </c>
      <c r="K21" s="19">
        <v>20886</v>
      </c>
      <c r="L21" s="19">
        <v>9000</v>
      </c>
      <c r="M21" s="19">
        <v>2600</v>
      </c>
      <c r="N21" s="19">
        <v>11000</v>
      </c>
      <c r="O21" s="19">
        <v>4000</v>
      </c>
    </row>
    <row r="22" spans="1:15" x14ac:dyDescent="0.3">
      <c r="A22" t="s">
        <v>42</v>
      </c>
      <c r="B22" s="70">
        <v>1250.3902081891556</v>
      </c>
      <c r="C22" s="8"/>
      <c r="D22" s="19">
        <v>710</v>
      </c>
      <c r="E22" s="19">
        <v>564.20000000000005</v>
      </c>
      <c r="F22" s="19">
        <v>470</v>
      </c>
      <c r="G22" s="19" t="s">
        <v>43</v>
      </c>
      <c r="H22" s="19">
        <v>912.5</v>
      </c>
      <c r="I22" s="19">
        <v>2884.75</v>
      </c>
      <c r="J22" s="19">
        <v>1441.8127272727272</v>
      </c>
      <c r="K22" s="19">
        <v>1426.3214285714287</v>
      </c>
      <c r="L22" s="19">
        <v>1477.4006060606062</v>
      </c>
      <c r="M22" s="19">
        <v>1074.1923076923076</v>
      </c>
      <c r="N22" s="19">
        <v>1802.3783783783783</v>
      </c>
      <c r="O22" s="19">
        <v>990.73684210526312</v>
      </c>
    </row>
    <row r="23" spans="1:15" x14ac:dyDescent="0.3">
      <c r="A23" t="s">
        <v>44</v>
      </c>
      <c r="B23" s="20">
        <v>14</v>
      </c>
      <c r="C23" s="8"/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4</v>
      </c>
      <c r="J23" s="20">
        <v>3</v>
      </c>
      <c r="K23" s="20">
        <v>2</v>
      </c>
      <c r="L23" s="20">
        <v>3</v>
      </c>
      <c r="M23" s="20">
        <v>0</v>
      </c>
      <c r="N23" s="20">
        <v>1</v>
      </c>
      <c r="O23" s="20">
        <v>1</v>
      </c>
    </row>
    <row r="24" spans="1:15" x14ac:dyDescent="0.3">
      <c r="A24" t="s">
        <v>45</v>
      </c>
      <c r="B24" s="8"/>
      <c r="C24" s="8">
        <v>9.8591549295774641E-2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0.4</v>
      </c>
      <c r="J24" s="8">
        <v>0.6</v>
      </c>
      <c r="K24" s="8">
        <v>0.22222222222222221</v>
      </c>
      <c r="L24" s="8">
        <v>0.33333333333333331</v>
      </c>
      <c r="M24" s="8">
        <v>0</v>
      </c>
      <c r="N24" s="8">
        <v>9.0909090909090912E-2</v>
      </c>
      <c r="O24" s="8">
        <v>0.33333333333333331</v>
      </c>
    </row>
    <row r="25" spans="1:15" x14ac:dyDescent="0.3">
      <c r="A25" t="s">
        <v>46</v>
      </c>
      <c r="B25" s="20">
        <v>114</v>
      </c>
      <c r="C25" s="8">
        <v>0.17840375586854459</v>
      </c>
      <c r="D25" s="20">
        <v>8</v>
      </c>
      <c r="E25" s="20">
        <v>10</v>
      </c>
      <c r="F25" s="20">
        <v>9</v>
      </c>
      <c r="G25" s="20">
        <v>8</v>
      </c>
      <c r="H25" s="20">
        <v>9</v>
      </c>
      <c r="I25" s="20">
        <v>7</v>
      </c>
      <c r="J25" s="20">
        <v>10</v>
      </c>
      <c r="K25" s="20">
        <v>11</v>
      </c>
      <c r="L25" s="20">
        <v>13</v>
      </c>
      <c r="M25" s="20">
        <v>11</v>
      </c>
      <c r="N25" s="20">
        <v>15</v>
      </c>
      <c r="O25" s="20">
        <v>3</v>
      </c>
    </row>
    <row r="26" spans="1:15" x14ac:dyDescent="0.3">
      <c r="A26" t="s">
        <v>47</v>
      </c>
      <c r="B26" s="20">
        <v>525</v>
      </c>
      <c r="C26" s="8">
        <v>0.82159624413145538</v>
      </c>
      <c r="D26" s="20">
        <v>30</v>
      </c>
      <c r="E26" s="20">
        <v>33</v>
      </c>
      <c r="F26" s="20">
        <v>49</v>
      </c>
      <c r="G26" s="20">
        <v>23</v>
      </c>
      <c r="H26" s="20">
        <v>37</v>
      </c>
      <c r="I26" s="20">
        <v>38</v>
      </c>
      <c r="J26" s="20">
        <v>39</v>
      </c>
      <c r="K26" s="20">
        <v>55</v>
      </c>
      <c r="L26" s="20">
        <v>62</v>
      </c>
      <c r="M26" s="20">
        <v>49</v>
      </c>
      <c r="N26" s="20">
        <v>74</v>
      </c>
      <c r="O26" s="20">
        <v>36</v>
      </c>
    </row>
    <row r="28" spans="1:15" x14ac:dyDescent="0.3">
      <c r="A28" s="67" t="s">
        <v>143</v>
      </c>
      <c r="B28" s="67"/>
      <c r="C28" s="6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3">
      <c r="A29" s="6"/>
      <c r="B29" s="10" t="s">
        <v>208</v>
      </c>
      <c r="C29" s="3" t="s">
        <v>210</v>
      </c>
      <c r="D29" t="s">
        <v>145</v>
      </c>
    </row>
    <row r="30" spans="1:15" x14ac:dyDescent="0.3">
      <c r="A30" s="45" t="s">
        <v>146</v>
      </c>
      <c r="B30">
        <v>82</v>
      </c>
    </row>
    <row r="31" spans="1:15" x14ac:dyDescent="0.3">
      <c r="A31" t="s">
        <v>70</v>
      </c>
      <c r="B31">
        <v>56</v>
      </c>
      <c r="C31" s="8">
        <f>(B31/$B$30)</f>
        <v>0.68292682926829273</v>
      </c>
    </row>
    <row r="32" spans="1:15" x14ac:dyDescent="0.3">
      <c r="A32" t="s">
        <v>71</v>
      </c>
      <c r="B32">
        <v>23</v>
      </c>
      <c r="C32" s="8">
        <f>(B32/$B$30)</f>
        <v>0.28048780487804881</v>
      </c>
    </row>
    <row r="33" spans="1:15" x14ac:dyDescent="0.3">
      <c r="A33" t="s">
        <v>72</v>
      </c>
      <c r="B33">
        <v>15</v>
      </c>
      <c r="C33" s="8">
        <f>(B33/$B$30)</f>
        <v>0.18292682926829268</v>
      </c>
    </row>
    <row r="34" spans="1:15" x14ac:dyDescent="0.3">
      <c r="A34" t="s">
        <v>73</v>
      </c>
      <c r="B34">
        <v>21</v>
      </c>
      <c r="C34" s="8">
        <f>(B34/$B$30)</f>
        <v>0.25609756097560976</v>
      </c>
    </row>
    <row r="36" spans="1:15" x14ac:dyDescent="0.3">
      <c r="A36" s="45" t="s">
        <v>147</v>
      </c>
      <c r="B36" s="10" t="s">
        <v>208</v>
      </c>
      <c r="C36" s="3" t="s">
        <v>210</v>
      </c>
      <c r="D36" t="s">
        <v>148</v>
      </c>
    </row>
    <row r="37" spans="1:15" x14ac:dyDescent="0.3">
      <c r="A37" t="s">
        <v>149</v>
      </c>
      <c r="B37">
        <v>40</v>
      </c>
    </row>
    <row r="38" spans="1:15" x14ac:dyDescent="0.3">
      <c r="A38" t="s">
        <v>150</v>
      </c>
      <c r="B38">
        <v>11</v>
      </c>
      <c r="C38" s="8">
        <f t="shared" ref="C38:C43" si="0">(B38/$B$37)</f>
        <v>0.27500000000000002</v>
      </c>
    </row>
    <row r="39" spans="1:15" x14ac:dyDescent="0.3">
      <c r="A39" t="s">
        <v>73</v>
      </c>
      <c r="B39">
        <v>11</v>
      </c>
      <c r="C39" s="8">
        <f t="shared" si="0"/>
        <v>0.27500000000000002</v>
      </c>
    </row>
    <row r="40" spans="1:15" x14ac:dyDescent="0.3">
      <c r="A40" t="s">
        <v>151</v>
      </c>
      <c r="B40">
        <v>26</v>
      </c>
      <c r="C40" s="8">
        <f t="shared" si="0"/>
        <v>0.65</v>
      </c>
    </row>
    <row r="41" spans="1:15" x14ac:dyDescent="0.3">
      <c r="A41" t="s">
        <v>51</v>
      </c>
      <c r="B41">
        <v>2</v>
      </c>
      <c r="C41" s="8">
        <f t="shared" si="0"/>
        <v>0.05</v>
      </c>
    </row>
    <row r="42" spans="1:15" x14ac:dyDescent="0.3">
      <c r="A42" t="s">
        <v>152</v>
      </c>
      <c r="B42">
        <v>7</v>
      </c>
      <c r="C42" s="8">
        <f t="shared" si="0"/>
        <v>0.17499999999999999</v>
      </c>
    </row>
    <row r="43" spans="1:15" x14ac:dyDescent="0.3">
      <c r="A43" t="s">
        <v>153</v>
      </c>
      <c r="B43">
        <v>4</v>
      </c>
      <c r="C43" s="8">
        <f t="shared" si="0"/>
        <v>0.1</v>
      </c>
    </row>
    <row r="45" spans="1:15" x14ac:dyDescent="0.3">
      <c r="A45" s="3" t="s">
        <v>154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x14ac:dyDescent="0.3">
      <c r="A46" s="3" t="s">
        <v>155</v>
      </c>
      <c r="B46" s="10" t="s">
        <v>208</v>
      </c>
      <c r="C46" s="3" t="s">
        <v>210</v>
      </c>
      <c r="D46" s="4" t="s">
        <v>4</v>
      </c>
      <c r="E46" s="4" t="s">
        <v>5</v>
      </c>
      <c r="F46" s="4" t="s">
        <v>6</v>
      </c>
      <c r="G46" s="4" t="s">
        <v>7</v>
      </c>
      <c r="H46" s="4" t="s">
        <v>8</v>
      </c>
      <c r="I46" s="5" t="s">
        <v>9</v>
      </c>
      <c r="J46" s="4" t="s">
        <v>10</v>
      </c>
      <c r="K46" s="4" t="s">
        <v>11</v>
      </c>
      <c r="L46" s="4" t="s">
        <v>12</v>
      </c>
      <c r="M46" s="4" t="s">
        <v>13</v>
      </c>
      <c r="N46" s="4" t="s">
        <v>14</v>
      </c>
      <c r="O46" s="4" t="s">
        <v>15</v>
      </c>
    </row>
    <row r="47" spans="1:15" x14ac:dyDescent="0.3">
      <c r="A47" t="s">
        <v>155</v>
      </c>
      <c r="B47">
        <f>COUNTIF([1]!TableDisconnection[Disconnected or Threat], "Disconnected")</f>
        <v>10</v>
      </c>
      <c r="C47" s="73">
        <v>0.01</v>
      </c>
      <c r="D47">
        <v>0</v>
      </c>
      <c r="E47">
        <v>2</v>
      </c>
      <c r="F47">
        <v>1</v>
      </c>
      <c r="G47">
        <v>0</v>
      </c>
      <c r="H47">
        <v>1</v>
      </c>
      <c r="I47">
        <v>2</v>
      </c>
      <c r="J47">
        <v>1</v>
      </c>
      <c r="K47">
        <v>2</v>
      </c>
      <c r="L47">
        <v>0</v>
      </c>
      <c r="M47">
        <v>0</v>
      </c>
      <c r="N47">
        <v>1</v>
      </c>
      <c r="O47">
        <v>0</v>
      </c>
    </row>
    <row r="48" spans="1:15" x14ac:dyDescent="0.3">
      <c r="A48" t="s">
        <v>156</v>
      </c>
      <c r="B48">
        <f>COUNTIF([1]!TableDisconnection[Disconnected or Threat], "Threat")</f>
        <v>32</v>
      </c>
      <c r="C48" s="73">
        <v>0.04</v>
      </c>
      <c r="D48">
        <v>5</v>
      </c>
      <c r="E48">
        <v>4</v>
      </c>
      <c r="F48">
        <v>4</v>
      </c>
      <c r="G48">
        <v>0</v>
      </c>
      <c r="H48">
        <v>2</v>
      </c>
      <c r="I48">
        <v>4</v>
      </c>
      <c r="J48">
        <v>3</v>
      </c>
      <c r="K48">
        <v>4</v>
      </c>
      <c r="L48">
        <v>2</v>
      </c>
      <c r="M48">
        <v>2</v>
      </c>
      <c r="N48">
        <v>1</v>
      </c>
      <c r="O48">
        <v>1</v>
      </c>
    </row>
    <row r="50" spans="1:6" x14ac:dyDescent="0.3">
      <c r="A50" s="3" t="s">
        <v>121</v>
      </c>
      <c r="B50" s="3" t="s">
        <v>155</v>
      </c>
      <c r="C50" s="3" t="s">
        <v>157</v>
      </c>
      <c r="D50" s="3" t="s">
        <v>208</v>
      </c>
    </row>
    <row r="51" spans="1:6" x14ac:dyDescent="0.3">
      <c r="A51" t="s">
        <v>89</v>
      </c>
      <c r="B51">
        <f>COUNTIFS([1]!TableDisconnection[Electricity retailer], "AGL",[1]!TableDisconnection[Disconnected or Threat],"Disconnected")</f>
        <v>3</v>
      </c>
      <c r="C51">
        <f>COUNTIFS([1]!TableDisconnection[Electricity retailer], "AGL",[1]!TableDisconnection[Disconnected or Threat],"Threat")</f>
        <v>13</v>
      </c>
      <c r="D51">
        <v>181</v>
      </c>
    </row>
    <row r="52" spans="1:6" x14ac:dyDescent="0.3">
      <c r="A52" s="36" t="s">
        <v>90</v>
      </c>
      <c r="B52">
        <f>COUNTIFS([1]!TableDisconnection[Electricity retailer], "Origin",[1]!TableDisconnection[Disconnected or Threat],"Disconnected")</f>
        <v>2</v>
      </c>
      <c r="C52">
        <f>COUNTIFS([1]!TableDisconnection[Electricity retailer], "Origin",[1]!TableDisconnection[Disconnected or Threat],"Threat")</f>
        <v>2</v>
      </c>
      <c r="D52">
        <v>114</v>
      </c>
    </row>
    <row r="53" spans="1:6" x14ac:dyDescent="0.3">
      <c r="A53" t="s">
        <v>91</v>
      </c>
      <c r="B53">
        <f>COUNTIFS([1]!TableDisconnection[Electricity retailer], "Energy Australia",[1]!TableDisconnection[Disconnected or Threat],"Disconnected")</f>
        <v>0</v>
      </c>
      <c r="C53">
        <f>COUNTIFS([1]!TableDisconnection[Electricity retailer], "Energy Australia",[1]!TableDisconnection[Disconnected or Threat],"Threat")</f>
        <v>2</v>
      </c>
      <c r="D53">
        <v>74</v>
      </c>
    </row>
    <row r="54" spans="1:6" x14ac:dyDescent="0.3">
      <c r="A54" s="36" t="s">
        <v>92</v>
      </c>
      <c r="B54">
        <f>COUNTIFS([1]!TableDisconnection[Electricity retailer], "Simply Energy",[1]!TableDisconnection[Disconnected or Threat],"Disconnected")</f>
        <v>2</v>
      </c>
      <c r="C54">
        <f>COUNTIFS([1]!TableDisconnection[Electricity retailer], "Simply Energy",[1]!TableDisconnection[Disconnected or Threat],"Threat")</f>
        <v>1</v>
      </c>
      <c r="D54">
        <v>49</v>
      </c>
    </row>
    <row r="55" spans="1:6" x14ac:dyDescent="0.3">
      <c r="A55" t="s">
        <v>94</v>
      </c>
      <c r="B55">
        <f>COUNTIFS([1]!TableDisconnection[Electricity retailer], "Red Energy",[1]!TableDisconnection[Disconnected or Threat],"Disconnected")</f>
        <v>0</v>
      </c>
      <c r="C55">
        <f>COUNTIFS([1]!TableDisconnection[Electricity retailer], "Red Energy",[1]!TableDisconnection[Disconnected or Threat],"Threat")</f>
        <v>1</v>
      </c>
      <c r="D55">
        <v>27</v>
      </c>
      <c r="F55" s="8"/>
    </row>
    <row r="56" spans="1:6" x14ac:dyDescent="0.3">
      <c r="A56" s="36" t="s">
        <v>95</v>
      </c>
      <c r="B56">
        <f>COUNTIFS([1]!TableDisconnection[Electricity retailer], "*Lumo*",[1]!TableDisconnection[Disconnected or Threat],"Disconnected")</f>
        <v>1</v>
      </c>
      <c r="C56">
        <f>COUNTIFS([1]!TableDisconnection[Electricity retailer], "*Lumo*",[1]!TableDisconnection[Disconnected or Threat],"Threat")</f>
        <v>2</v>
      </c>
      <c r="D56">
        <v>28</v>
      </c>
      <c r="F56" s="8"/>
    </row>
    <row r="57" spans="1:6" x14ac:dyDescent="0.3">
      <c r="A57" s="36" t="s">
        <v>97</v>
      </c>
      <c r="B57">
        <f>COUNTIFS([1]!TableDisconnection[Electricity retailer], "*Alinta*",[1]!TableDisconnection[Disconnected or Threat],"Disconnected")</f>
        <v>0</v>
      </c>
      <c r="C57">
        <f>COUNTIFS([1]!TableDisconnection[Electricity retailer], "*Alinta*",[1]!TableDisconnection[Disconnected or Threat],"Threat")</f>
        <v>1</v>
      </c>
      <c r="D57">
        <v>37</v>
      </c>
    </row>
    <row r="58" spans="1:6" x14ac:dyDescent="0.3">
      <c r="A58" t="s">
        <v>98</v>
      </c>
      <c r="B58">
        <f>COUNTIFS([1]!TableDisconnection[Electricity retailer], "*Tango*",[1]!TableDisconnection[Disconnected or Threat],"Disconnected")</f>
        <v>0</v>
      </c>
      <c r="C58">
        <f>COUNTIFS([1]!TableDisconnection[Electricity retailer], "*Tango*",[1]!TableDisconnection[Disconnected or Threat],"Threat")</f>
        <v>1</v>
      </c>
      <c r="D58">
        <v>9</v>
      </c>
    </row>
    <row r="59" spans="1:6" x14ac:dyDescent="0.3">
      <c r="A59" s="36" t="s">
        <v>99</v>
      </c>
      <c r="B59">
        <f>COUNTIFS([1]!TableDisconnection[Electricity retailer], "*Dodo*",[1]!TableDisconnection[Disconnected or Threat],"Disconnected")</f>
        <v>1</v>
      </c>
      <c r="C59">
        <f>COUNTIFS([1]!TableDisconnection[Electricity retailer], "*Dodo*",[1]!TableDisconnection[Disconnected or Threat],"Threat")</f>
        <v>1</v>
      </c>
      <c r="D59">
        <v>19</v>
      </c>
    </row>
    <row r="60" spans="1:6" x14ac:dyDescent="0.3">
      <c r="A60" s="36" t="s">
        <v>103</v>
      </c>
      <c r="B60">
        <f>COUNTIFS([1]!TableDisconnection[Electricity retailer], "*Sumo*",[1]!TableDisconnection[Disconnected or Threat],"Disconnected")</f>
        <v>0</v>
      </c>
      <c r="C60">
        <f>COUNTIFS([1]!TableDisconnection[Electricity retailer], "*Sumo*",[1]!TableDisconnection[Disconnected or Threat],"Threat")</f>
        <v>1</v>
      </c>
      <c r="D60">
        <v>5</v>
      </c>
    </row>
    <row r="61" spans="1:6" x14ac:dyDescent="0.3">
      <c r="A61" t="s">
        <v>100</v>
      </c>
      <c r="B61">
        <f>COUNTIFS([1]!TableDisconnection[Electricity retailer], "*Powershop*",[1]!TableDisconnection[Disconnected or Threat],"Disconnected")</f>
        <v>0</v>
      </c>
      <c r="C61">
        <f>COUNTIFS([1]!TableDisconnection[Electricity retailer], "*Powershop*",[1]!TableDisconnection[Disconnected or Threat],"Threat")</f>
        <v>0</v>
      </c>
      <c r="D61">
        <v>9</v>
      </c>
    </row>
    <row r="62" spans="1:6" x14ac:dyDescent="0.3">
      <c r="A62" s="36" t="s">
        <v>101</v>
      </c>
      <c r="B62">
        <f>COUNTIFS([1]!TableDisconnection[Electricity retailer], "*Globird*",[1]!TableDisconnection[Disconnected or Threat],"Disconnected")</f>
        <v>0</v>
      </c>
      <c r="C62">
        <f>COUNTIFS([1]!TableDisconnection[Electricity retailer], "*Globird*",[1]!TableDisconnection[Disconnected or Threat],"Threat")</f>
        <v>0</v>
      </c>
      <c r="D62">
        <v>4</v>
      </c>
    </row>
    <row r="63" spans="1:6" x14ac:dyDescent="0.3">
      <c r="A63" t="s">
        <v>102</v>
      </c>
      <c r="B63">
        <f>COUNTIFS([1]!TableDisconnection[Electricity retailer], "*Momentum*",[1]!TableDisconnection[Disconnected or Threat],"Disconnected")</f>
        <v>0</v>
      </c>
      <c r="C63">
        <f>COUNTIFS([1]!TableDisconnection[Electricity retailer], "*Momentum*",[1]!TableDisconnection[Disconnected or Threat],"Threat")</f>
        <v>0</v>
      </c>
      <c r="D63">
        <v>13</v>
      </c>
    </row>
    <row r="64" spans="1:6" x14ac:dyDescent="0.3">
      <c r="A64" s="36" t="s">
        <v>57</v>
      </c>
      <c r="D64">
        <v>280</v>
      </c>
    </row>
  </sheetData>
  <mergeCells count="2">
    <mergeCell ref="A1:O1"/>
    <mergeCell ref="A28:C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D4330-B0B0-4F20-862E-F2508B2C11FF}">
  <dimension ref="A1:O127"/>
  <sheetViews>
    <sheetView zoomScale="85" zoomScaleNormal="85" workbookViewId="0">
      <selection activeCell="H28" sqref="H28"/>
    </sheetView>
  </sheetViews>
  <sheetFormatPr defaultRowHeight="14.4" x14ac:dyDescent="0.3"/>
  <cols>
    <col min="1" max="1" width="35.109375" customWidth="1"/>
    <col min="2" max="2" width="16.109375" customWidth="1"/>
    <col min="3" max="3" width="14" customWidth="1"/>
    <col min="4" max="4" width="13.109375" customWidth="1"/>
    <col min="5" max="5" width="11.77734375" customWidth="1"/>
    <col min="7" max="7" width="10" customWidth="1"/>
  </cols>
  <sheetData>
    <row r="1" spans="1:15" x14ac:dyDescent="0.3">
      <c r="A1" s="67" t="s">
        <v>158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4" spans="1:15" x14ac:dyDescent="0.3">
      <c r="A4" s="3" t="s">
        <v>75</v>
      </c>
      <c r="B4" s="24" t="s">
        <v>76</v>
      </c>
      <c r="C4" s="10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3">
      <c r="A5" t="s">
        <v>77</v>
      </c>
      <c r="B5">
        <v>163</v>
      </c>
      <c r="C5" s="8">
        <v>0.19199057714958775</v>
      </c>
      <c r="D5">
        <v>10</v>
      </c>
      <c r="E5">
        <v>15</v>
      </c>
      <c r="F5">
        <v>12</v>
      </c>
      <c r="G5">
        <v>5</v>
      </c>
      <c r="H5">
        <v>12</v>
      </c>
      <c r="I5">
        <v>29</v>
      </c>
      <c r="J5">
        <v>22</v>
      </c>
      <c r="K5">
        <v>18</v>
      </c>
      <c r="L5">
        <v>9</v>
      </c>
      <c r="M5">
        <v>4</v>
      </c>
      <c r="N5">
        <v>13</v>
      </c>
      <c r="O5">
        <v>14</v>
      </c>
    </row>
    <row r="6" spans="1:15" x14ac:dyDescent="0.3">
      <c r="A6" t="s">
        <v>78</v>
      </c>
      <c r="B6">
        <v>246</v>
      </c>
      <c r="C6" s="8">
        <v>0.28975265017667845</v>
      </c>
      <c r="D6">
        <v>12</v>
      </c>
      <c r="E6">
        <v>8</v>
      </c>
      <c r="F6">
        <v>31</v>
      </c>
      <c r="G6">
        <v>17</v>
      </c>
      <c r="H6">
        <v>19</v>
      </c>
      <c r="I6">
        <v>27</v>
      </c>
      <c r="J6">
        <v>12</v>
      </c>
      <c r="K6">
        <v>17</v>
      </c>
      <c r="L6">
        <v>25</v>
      </c>
      <c r="M6">
        <v>19</v>
      </c>
      <c r="N6">
        <v>40</v>
      </c>
      <c r="O6">
        <v>19</v>
      </c>
    </row>
    <row r="7" spans="1:15" x14ac:dyDescent="0.3">
      <c r="A7" t="s">
        <v>79</v>
      </c>
      <c r="B7">
        <v>190</v>
      </c>
      <c r="C7" s="8">
        <v>0.22379269729093051</v>
      </c>
      <c r="D7">
        <v>8</v>
      </c>
      <c r="E7">
        <v>14</v>
      </c>
      <c r="F7">
        <v>15</v>
      </c>
      <c r="G7">
        <v>11</v>
      </c>
      <c r="H7">
        <v>17</v>
      </c>
      <c r="I7">
        <v>24</v>
      </c>
      <c r="J7">
        <v>26</v>
      </c>
      <c r="K7">
        <v>22</v>
      </c>
      <c r="L7">
        <v>9</v>
      </c>
      <c r="M7">
        <v>12</v>
      </c>
      <c r="N7">
        <v>23</v>
      </c>
      <c r="O7">
        <v>9</v>
      </c>
    </row>
    <row r="8" spans="1:15" x14ac:dyDescent="0.3">
      <c r="A8" t="s">
        <v>80</v>
      </c>
      <c r="B8">
        <v>42</v>
      </c>
      <c r="C8" s="8">
        <v>4.9469964664310952E-2</v>
      </c>
      <c r="D8">
        <v>5</v>
      </c>
      <c r="E8">
        <v>6</v>
      </c>
      <c r="F8">
        <v>5</v>
      </c>
      <c r="G8">
        <v>0</v>
      </c>
      <c r="H8">
        <v>3</v>
      </c>
      <c r="I8">
        <v>6</v>
      </c>
      <c r="J8">
        <v>4</v>
      </c>
      <c r="K8">
        <v>6</v>
      </c>
      <c r="L8">
        <v>2</v>
      </c>
      <c r="M8">
        <v>2</v>
      </c>
      <c r="N8">
        <v>2</v>
      </c>
      <c r="O8">
        <v>1</v>
      </c>
    </row>
    <row r="9" spans="1:15" x14ac:dyDescent="0.3">
      <c r="A9" t="s">
        <v>81</v>
      </c>
      <c r="B9">
        <v>123</v>
      </c>
      <c r="C9" s="8">
        <v>0.14487632508833923</v>
      </c>
      <c r="D9">
        <v>3</v>
      </c>
      <c r="E9">
        <v>13</v>
      </c>
      <c r="F9">
        <v>10</v>
      </c>
      <c r="G9">
        <v>8</v>
      </c>
      <c r="H9">
        <v>10</v>
      </c>
      <c r="I9">
        <v>19</v>
      </c>
      <c r="J9">
        <v>16</v>
      </c>
      <c r="K9">
        <v>17</v>
      </c>
      <c r="L9">
        <v>10</v>
      </c>
      <c r="M9">
        <v>6</v>
      </c>
      <c r="N9">
        <v>11</v>
      </c>
      <c r="O9">
        <v>0</v>
      </c>
    </row>
    <row r="10" spans="1:15" x14ac:dyDescent="0.3">
      <c r="A10" t="s">
        <v>82</v>
      </c>
      <c r="B10">
        <v>20</v>
      </c>
      <c r="C10" s="8">
        <v>2.3557126030624265E-2</v>
      </c>
      <c r="D10">
        <v>2</v>
      </c>
      <c r="E10">
        <v>0</v>
      </c>
      <c r="F10">
        <v>1</v>
      </c>
      <c r="G10">
        <v>0</v>
      </c>
      <c r="H10">
        <v>0</v>
      </c>
      <c r="I10">
        <v>3</v>
      </c>
      <c r="J10">
        <v>3</v>
      </c>
      <c r="K10">
        <v>4</v>
      </c>
      <c r="L10">
        <v>3</v>
      </c>
      <c r="M10">
        <v>0</v>
      </c>
      <c r="N10">
        <v>0</v>
      </c>
      <c r="O10">
        <v>4</v>
      </c>
    </row>
    <row r="11" spans="1:15" x14ac:dyDescent="0.3">
      <c r="A11" t="s">
        <v>83</v>
      </c>
      <c r="B11">
        <v>40</v>
      </c>
      <c r="C11" s="8">
        <v>4.7114252061248529E-2</v>
      </c>
      <c r="D11">
        <v>6</v>
      </c>
      <c r="E11">
        <v>4</v>
      </c>
      <c r="F11">
        <v>3</v>
      </c>
      <c r="G11">
        <v>2</v>
      </c>
      <c r="H11">
        <v>5</v>
      </c>
      <c r="I11">
        <v>4</v>
      </c>
      <c r="J11">
        <v>3</v>
      </c>
      <c r="K11">
        <v>2</v>
      </c>
      <c r="L11">
        <v>6</v>
      </c>
      <c r="M11">
        <v>2</v>
      </c>
      <c r="N11">
        <v>3</v>
      </c>
      <c r="O11">
        <v>0</v>
      </c>
    </row>
    <row r="12" spans="1:15" x14ac:dyDescent="0.3">
      <c r="A12" t="s">
        <v>84</v>
      </c>
      <c r="B12">
        <v>29</v>
      </c>
      <c r="C12" s="8">
        <v>3.4157832744405182E-2</v>
      </c>
      <c r="D12">
        <v>4</v>
      </c>
      <c r="E12">
        <v>3</v>
      </c>
      <c r="F12">
        <v>1</v>
      </c>
      <c r="G12">
        <v>0</v>
      </c>
      <c r="H12">
        <v>4</v>
      </c>
      <c r="I12">
        <v>2</v>
      </c>
      <c r="J12">
        <v>1</v>
      </c>
      <c r="K12">
        <v>1</v>
      </c>
      <c r="L12">
        <v>7</v>
      </c>
      <c r="M12">
        <v>3</v>
      </c>
      <c r="N12">
        <v>3</v>
      </c>
      <c r="O12">
        <v>0</v>
      </c>
    </row>
    <row r="13" spans="1:15" x14ac:dyDescent="0.3">
      <c r="A13" t="s">
        <v>85</v>
      </c>
      <c r="B13">
        <v>83</v>
      </c>
      <c r="C13" s="8">
        <v>9.7762073027090696E-2</v>
      </c>
      <c r="D13">
        <v>8</v>
      </c>
      <c r="E13">
        <v>10</v>
      </c>
      <c r="F13">
        <v>11</v>
      </c>
      <c r="G13">
        <v>7</v>
      </c>
      <c r="H13">
        <v>9</v>
      </c>
      <c r="I13">
        <v>1</v>
      </c>
      <c r="J13">
        <v>7</v>
      </c>
      <c r="K13">
        <v>9</v>
      </c>
      <c r="L13">
        <v>9</v>
      </c>
      <c r="M13">
        <v>6</v>
      </c>
      <c r="N13">
        <v>6</v>
      </c>
      <c r="O13">
        <v>0</v>
      </c>
    </row>
    <row r="16" spans="1:15" x14ac:dyDescent="0.3">
      <c r="A16" s="3" t="s">
        <v>159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5" x14ac:dyDescent="0.3">
      <c r="A17" s="6" t="s">
        <v>160</v>
      </c>
      <c r="B17" s="55">
        <v>97</v>
      </c>
    </row>
    <row r="18" spans="1:5" x14ac:dyDescent="0.3">
      <c r="A18" t="s">
        <v>122</v>
      </c>
      <c r="B18" s="12">
        <v>800</v>
      </c>
    </row>
    <row r="19" spans="1:5" x14ac:dyDescent="0.3">
      <c r="A19" t="s">
        <v>124</v>
      </c>
      <c r="B19" s="12">
        <v>10</v>
      </c>
    </row>
    <row r="20" spans="1:5" x14ac:dyDescent="0.3">
      <c r="A20" t="s">
        <v>126</v>
      </c>
      <c r="B20" s="12">
        <v>124.83132530120481</v>
      </c>
    </row>
    <row r="21" spans="1:5" x14ac:dyDescent="0.3">
      <c r="B21" s="12"/>
    </row>
    <row r="22" spans="1:5" s="55" customFormat="1" ht="38.25" customHeight="1" x14ac:dyDescent="0.3">
      <c r="A22" s="54" t="s">
        <v>161</v>
      </c>
      <c r="B22" s="54" t="s">
        <v>162</v>
      </c>
      <c r="C22" s="54" t="s">
        <v>120</v>
      </c>
      <c r="D22" s="54" t="s">
        <v>163</v>
      </c>
    </row>
    <row r="23" spans="1:5" x14ac:dyDescent="0.3">
      <c r="A23" t="s">
        <v>121</v>
      </c>
      <c r="B23" s="23">
        <v>0.50515463917525771</v>
      </c>
      <c r="C23" s="57">
        <v>149.80000000000001</v>
      </c>
      <c r="D23">
        <v>49</v>
      </c>
    </row>
    <row r="24" spans="1:5" x14ac:dyDescent="0.3">
      <c r="A24" t="s">
        <v>123</v>
      </c>
      <c r="B24" s="23">
        <v>7.2164948453608241E-2</v>
      </c>
      <c r="C24" s="57">
        <v>62.857142857142854</v>
      </c>
      <c r="D24">
        <v>7</v>
      </c>
    </row>
    <row r="25" spans="1:5" x14ac:dyDescent="0.3">
      <c r="A25" t="s">
        <v>125</v>
      </c>
      <c r="B25" s="23">
        <v>1.0309278350515464E-2</v>
      </c>
      <c r="C25" s="57">
        <v>10</v>
      </c>
      <c r="D25">
        <v>1</v>
      </c>
    </row>
    <row r="26" spans="1:5" x14ac:dyDescent="0.3">
      <c r="A26" t="s">
        <v>57</v>
      </c>
      <c r="B26" s="23">
        <v>0.41237113402061853</v>
      </c>
      <c r="C26" s="17"/>
      <c r="D26">
        <v>40</v>
      </c>
    </row>
    <row r="29" spans="1:5" x14ac:dyDescent="0.3">
      <c r="A29" s="3" t="s">
        <v>164</v>
      </c>
      <c r="B29" s="3"/>
      <c r="C29" s="3"/>
      <c r="D29" s="3"/>
      <c r="E29" s="3"/>
    </row>
    <row r="30" spans="1:5" ht="28.8" x14ac:dyDescent="0.3">
      <c r="A30" s="45" t="s">
        <v>165</v>
      </c>
      <c r="B30" s="51" t="s">
        <v>166</v>
      </c>
      <c r="C30" s="51" t="s">
        <v>167</v>
      </c>
      <c r="D30" s="51" t="s">
        <v>168</v>
      </c>
      <c r="E30" s="53" t="s">
        <v>169</v>
      </c>
    </row>
    <row r="31" spans="1:5" x14ac:dyDescent="0.3">
      <c r="A31" s="13">
        <v>1</v>
      </c>
      <c r="B31" t="s">
        <v>51</v>
      </c>
      <c r="C31" s="56">
        <v>0</v>
      </c>
      <c r="D31" s="56">
        <v>1300</v>
      </c>
      <c r="E31" s="57"/>
    </row>
    <row r="32" spans="1:5" x14ac:dyDescent="0.3">
      <c r="A32" s="13">
        <v>2</v>
      </c>
      <c r="B32" t="s">
        <v>170</v>
      </c>
      <c r="C32" s="56">
        <v>0</v>
      </c>
      <c r="D32" s="56">
        <v>1300</v>
      </c>
      <c r="E32" s="57"/>
    </row>
    <row r="33" spans="1:5" x14ac:dyDescent="0.3">
      <c r="A33" s="13">
        <v>3</v>
      </c>
      <c r="B33" t="s">
        <v>51</v>
      </c>
      <c r="C33" s="56">
        <v>0</v>
      </c>
      <c r="D33" s="56">
        <v>1300</v>
      </c>
      <c r="E33" s="57">
        <v>125</v>
      </c>
    </row>
    <row r="34" spans="1:5" x14ac:dyDescent="0.3">
      <c r="A34" s="13">
        <v>4</v>
      </c>
      <c r="B34" t="s">
        <v>49</v>
      </c>
      <c r="C34" s="56">
        <v>0</v>
      </c>
      <c r="D34" s="56">
        <v>1300</v>
      </c>
      <c r="E34" s="57">
        <v>50</v>
      </c>
    </row>
    <row r="35" spans="1:5" x14ac:dyDescent="0.3">
      <c r="A35" s="13">
        <v>5</v>
      </c>
      <c r="B35" t="s">
        <v>50</v>
      </c>
      <c r="C35" s="56">
        <v>0</v>
      </c>
      <c r="D35" s="56">
        <v>1300</v>
      </c>
      <c r="E35" s="57">
        <v>50</v>
      </c>
    </row>
    <row r="36" spans="1:5" x14ac:dyDescent="0.3">
      <c r="A36" s="13">
        <v>6</v>
      </c>
      <c r="B36" s="58" t="s">
        <v>170</v>
      </c>
      <c r="C36" s="59">
        <v>0</v>
      </c>
      <c r="D36" s="59">
        <v>1300</v>
      </c>
      <c r="E36" s="57"/>
    </row>
    <row r="37" spans="1:5" x14ac:dyDescent="0.3">
      <c r="A37" s="13">
        <v>7</v>
      </c>
      <c r="B37" t="s">
        <v>57</v>
      </c>
      <c r="C37" s="56">
        <v>1</v>
      </c>
      <c r="D37" s="56">
        <v>1300</v>
      </c>
      <c r="E37" s="57"/>
    </row>
    <row r="38" spans="1:5" x14ac:dyDescent="0.3">
      <c r="A38" s="13">
        <v>8</v>
      </c>
      <c r="B38" t="s">
        <v>49</v>
      </c>
      <c r="C38" s="56">
        <v>1</v>
      </c>
      <c r="D38" s="56">
        <v>1300</v>
      </c>
      <c r="E38" s="57">
        <v>60</v>
      </c>
    </row>
    <row r="39" spans="1:5" x14ac:dyDescent="0.3">
      <c r="A39" s="13">
        <v>9</v>
      </c>
      <c r="B39" t="s">
        <v>49</v>
      </c>
      <c r="C39" s="56">
        <v>500</v>
      </c>
      <c r="D39" s="56">
        <v>1300</v>
      </c>
      <c r="E39" s="57">
        <v>95</v>
      </c>
    </row>
    <row r="40" spans="1:5" x14ac:dyDescent="0.3">
      <c r="A40" s="13">
        <v>10</v>
      </c>
      <c r="B40" t="s">
        <v>49</v>
      </c>
      <c r="C40" s="56">
        <v>540</v>
      </c>
      <c r="D40" s="56">
        <v>1300</v>
      </c>
      <c r="E40" s="57"/>
    </row>
    <row r="41" spans="1:5" x14ac:dyDescent="0.3">
      <c r="A41" s="13">
        <v>11</v>
      </c>
      <c r="B41" t="s">
        <v>49</v>
      </c>
      <c r="C41" s="56">
        <v>545</v>
      </c>
      <c r="D41" s="56">
        <v>1300</v>
      </c>
      <c r="E41" s="57">
        <v>60</v>
      </c>
    </row>
    <row r="42" spans="1:5" x14ac:dyDescent="0.3">
      <c r="A42" s="13">
        <v>12</v>
      </c>
      <c r="B42" s="58" t="s">
        <v>117</v>
      </c>
      <c r="C42" s="59">
        <v>600</v>
      </c>
      <c r="D42" s="59">
        <v>1300</v>
      </c>
      <c r="E42" s="57">
        <v>60</v>
      </c>
    </row>
    <row r="43" spans="1:5" x14ac:dyDescent="0.3">
      <c r="A43" s="13">
        <v>13</v>
      </c>
      <c r="B43" t="s">
        <v>49</v>
      </c>
      <c r="C43" s="56">
        <v>600</v>
      </c>
      <c r="D43" s="56">
        <v>1300</v>
      </c>
      <c r="E43" s="57">
        <v>200</v>
      </c>
    </row>
    <row r="44" spans="1:5" x14ac:dyDescent="0.3">
      <c r="A44" s="13">
        <v>14</v>
      </c>
      <c r="B44" t="s">
        <v>50</v>
      </c>
      <c r="C44" s="56">
        <v>600</v>
      </c>
      <c r="D44" s="56">
        <v>1300</v>
      </c>
      <c r="E44" s="57">
        <v>200</v>
      </c>
    </row>
    <row r="45" spans="1:5" x14ac:dyDescent="0.3">
      <c r="A45" s="13">
        <v>15</v>
      </c>
      <c r="B45" t="s">
        <v>49</v>
      </c>
      <c r="C45" s="56">
        <v>630</v>
      </c>
      <c r="D45" s="56">
        <v>1300</v>
      </c>
      <c r="E45" s="60">
        <v>20</v>
      </c>
    </row>
    <row r="46" spans="1:5" x14ac:dyDescent="0.3">
      <c r="A46" s="13">
        <v>16</v>
      </c>
      <c r="B46" t="s">
        <v>49</v>
      </c>
      <c r="C46" s="56">
        <v>630</v>
      </c>
      <c r="D46" s="56">
        <v>1300</v>
      </c>
      <c r="E46" s="57">
        <v>100</v>
      </c>
    </row>
    <row r="47" spans="1:5" x14ac:dyDescent="0.3">
      <c r="A47" s="13">
        <v>17</v>
      </c>
      <c r="B47" t="s">
        <v>57</v>
      </c>
      <c r="C47" s="56">
        <v>650</v>
      </c>
      <c r="D47" s="56">
        <v>1300</v>
      </c>
      <c r="E47" s="57">
        <v>160</v>
      </c>
    </row>
    <row r="48" spans="1:5" x14ac:dyDescent="0.3">
      <c r="A48" s="13">
        <v>18</v>
      </c>
      <c r="B48" t="s">
        <v>51</v>
      </c>
      <c r="C48" s="56">
        <v>670</v>
      </c>
      <c r="D48" s="56">
        <v>1300</v>
      </c>
      <c r="E48" s="57">
        <v>300</v>
      </c>
    </row>
    <row r="49" spans="1:5" x14ac:dyDescent="0.3">
      <c r="A49" s="13">
        <v>19</v>
      </c>
      <c r="B49" t="s">
        <v>49</v>
      </c>
      <c r="C49" s="56">
        <v>700</v>
      </c>
      <c r="D49" s="56">
        <v>1300</v>
      </c>
      <c r="E49" s="60">
        <v>100</v>
      </c>
    </row>
    <row r="50" spans="1:5" x14ac:dyDescent="0.3">
      <c r="A50" s="13">
        <v>20</v>
      </c>
      <c r="B50" t="s">
        <v>49</v>
      </c>
      <c r="C50" s="56">
        <v>700</v>
      </c>
      <c r="D50" s="56">
        <v>1300</v>
      </c>
      <c r="E50" s="57">
        <v>240</v>
      </c>
    </row>
    <row r="51" spans="1:5" x14ac:dyDescent="0.3">
      <c r="A51" s="13">
        <v>21</v>
      </c>
      <c r="B51" t="s">
        <v>49</v>
      </c>
      <c r="C51" s="56">
        <v>700</v>
      </c>
      <c r="D51" s="56">
        <v>1300</v>
      </c>
      <c r="E51" s="57">
        <v>40</v>
      </c>
    </row>
    <row r="52" spans="1:5" x14ac:dyDescent="0.3">
      <c r="A52" s="13">
        <v>22</v>
      </c>
      <c r="B52" t="s">
        <v>49</v>
      </c>
      <c r="C52" s="9">
        <v>701</v>
      </c>
      <c r="D52" s="56">
        <v>1300</v>
      </c>
      <c r="E52" s="57">
        <v>50</v>
      </c>
    </row>
    <row r="53" spans="1:5" x14ac:dyDescent="0.3">
      <c r="A53" s="13">
        <v>23</v>
      </c>
      <c r="B53" t="s">
        <v>57</v>
      </c>
      <c r="C53" s="56">
        <v>704</v>
      </c>
      <c r="D53" s="56">
        <v>1300</v>
      </c>
      <c r="E53" s="57">
        <v>100</v>
      </c>
    </row>
    <row r="54" spans="1:5" x14ac:dyDescent="0.3">
      <c r="A54" s="13">
        <v>24</v>
      </c>
      <c r="B54" t="s">
        <v>49</v>
      </c>
      <c r="C54" s="56">
        <v>710</v>
      </c>
      <c r="D54" s="56">
        <v>1300</v>
      </c>
      <c r="E54" s="57">
        <v>100</v>
      </c>
    </row>
    <row r="55" spans="1:5" x14ac:dyDescent="0.3">
      <c r="A55" s="13">
        <v>25</v>
      </c>
      <c r="B55" t="s">
        <v>49</v>
      </c>
      <c r="C55" s="56">
        <v>737</v>
      </c>
      <c r="D55" s="56">
        <v>1300</v>
      </c>
      <c r="E55" s="57">
        <v>50</v>
      </c>
    </row>
    <row r="56" spans="1:5" x14ac:dyDescent="0.3">
      <c r="A56" s="13">
        <v>26</v>
      </c>
      <c r="B56" t="s">
        <v>57</v>
      </c>
      <c r="C56" s="56">
        <v>750</v>
      </c>
      <c r="D56" s="56">
        <v>1300</v>
      </c>
      <c r="E56" s="57">
        <v>66</v>
      </c>
    </row>
    <row r="57" spans="1:5" x14ac:dyDescent="0.3">
      <c r="A57" s="13">
        <v>27</v>
      </c>
      <c r="B57" t="s">
        <v>49</v>
      </c>
      <c r="C57" s="56">
        <v>764</v>
      </c>
      <c r="D57" s="56">
        <v>1300</v>
      </c>
      <c r="E57" s="57">
        <v>50</v>
      </c>
    </row>
    <row r="58" spans="1:5" x14ac:dyDescent="0.3">
      <c r="A58" s="13">
        <v>28</v>
      </c>
      <c r="B58" t="s">
        <v>49</v>
      </c>
      <c r="C58" s="56">
        <v>787</v>
      </c>
      <c r="D58" s="56">
        <v>1300</v>
      </c>
      <c r="E58" s="57">
        <v>220</v>
      </c>
    </row>
    <row r="59" spans="1:5" x14ac:dyDescent="0.3">
      <c r="A59" s="13">
        <v>29</v>
      </c>
      <c r="B59" t="s">
        <v>49</v>
      </c>
      <c r="C59" s="56">
        <v>800</v>
      </c>
      <c r="D59" s="56">
        <v>1300</v>
      </c>
      <c r="E59" s="57">
        <v>25</v>
      </c>
    </row>
    <row r="60" spans="1:5" x14ac:dyDescent="0.3">
      <c r="A60" s="13">
        <v>30</v>
      </c>
      <c r="B60" t="s">
        <v>49</v>
      </c>
      <c r="C60" s="56">
        <v>800</v>
      </c>
      <c r="D60" s="56">
        <v>1300</v>
      </c>
      <c r="E60" s="57"/>
    </row>
    <row r="61" spans="1:5" x14ac:dyDescent="0.3">
      <c r="A61" s="13">
        <v>31</v>
      </c>
      <c r="B61" t="s">
        <v>49</v>
      </c>
      <c r="C61" s="56">
        <v>802</v>
      </c>
      <c r="D61" s="56">
        <v>1300</v>
      </c>
      <c r="E61" s="57"/>
    </row>
    <row r="62" spans="1:5" x14ac:dyDescent="0.3">
      <c r="A62" s="13">
        <v>32</v>
      </c>
      <c r="B62" t="s">
        <v>49</v>
      </c>
      <c r="C62" s="52">
        <v>806</v>
      </c>
      <c r="D62" s="56">
        <v>1300</v>
      </c>
      <c r="E62" s="57">
        <v>100</v>
      </c>
    </row>
    <row r="63" spans="1:5" x14ac:dyDescent="0.3">
      <c r="A63" s="13">
        <v>33</v>
      </c>
      <c r="B63" t="s">
        <v>49</v>
      </c>
      <c r="C63" s="9">
        <v>840</v>
      </c>
      <c r="D63" s="56">
        <v>1300</v>
      </c>
      <c r="E63" s="57">
        <v>63</v>
      </c>
    </row>
    <row r="64" spans="1:5" x14ac:dyDescent="0.3">
      <c r="A64" s="13">
        <v>34</v>
      </c>
      <c r="B64" t="s">
        <v>49</v>
      </c>
      <c r="C64" s="9">
        <v>860</v>
      </c>
      <c r="D64" s="56">
        <v>1300</v>
      </c>
      <c r="E64" s="57">
        <v>80</v>
      </c>
    </row>
    <row r="65" spans="1:5" x14ac:dyDescent="0.3">
      <c r="A65" s="13">
        <v>35</v>
      </c>
      <c r="B65" t="s">
        <v>49</v>
      </c>
      <c r="C65" s="56">
        <v>870</v>
      </c>
      <c r="D65" s="56">
        <v>1300</v>
      </c>
      <c r="E65" s="57">
        <v>30</v>
      </c>
    </row>
    <row r="66" spans="1:5" x14ac:dyDescent="0.3">
      <c r="A66" s="13">
        <v>36</v>
      </c>
      <c r="B66" t="s">
        <v>50</v>
      </c>
      <c r="C66" s="56">
        <v>900</v>
      </c>
      <c r="D66" s="56">
        <v>1300</v>
      </c>
      <c r="E66" s="57">
        <v>100</v>
      </c>
    </row>
    <row r="67" spans="1:5" x14ac:dyDescent="0.3">
      <c r="A67" s="13">
        <v>37</v>
      </c>
      <c r="B67" t="s">
        <v>49</v>
      </c>
      <c r="C67" s="56">
        <v>900</v>
      </c>
      <c r="D67" s="56">
        <v>1300</v>
      </c>
      <c r="E67" s="57">
        <v>160</v>
      </c>
    </row>
    <row r="68" spans="1:5" x14ac:dyDescent="0.3">
      <c r="A68" s="13">
        <v>38</v>
      </c>
      <c r="B68" t="s">
        <v>57</v>
      </c>
      <c r="C68" s="56">
        <v>900</v>
      </c>
      <c r="D68" s="56">
        <v>1300</v>
      </c>
      <c r="E68" s="57">
        <v>50</v>
      </c>
    </row>
    <row r="69" spans="1:5" x14ac:dyDescent="0.3">
      <c r="A69" s="13">
        <v>39</v>
      </c>
      <c r="B69" t="s">
        <v>49</v>
      </c>
      <c r="C69" s="56">
        <v>900</v>
      </c>
      <c r="D69" s="56">
        <v>1300</v>
      </c>
      <c r="E69" s="57">
        <v>40</v>
      </c>
    </row>
    <row r="70" spans="1:5" x14ac:dyDescent="0.3">
      <c r="A70" s="13">
        <v>40</v>
      </c>
      <c r="B70" t="s">
        <v>49</v>
      </c>
      <c r="C70" s="56">
        <v>900</v>
      </c>
      <c r="D70" s="56">
        <v>1300</v>
      </c>
      <c r="E70" s="57">
        <v>80</v>
      </c>
    </row>
    <row r="71" spans="1:5" x14ac:dyDescent="0.3">
      <c r="A71" s="13">
        <v>41</v>
      </c>
      <c r="B71" t="s">
        <v>49</v>
      </c>
      <c r="C71" s="56">
        <v>900</v>
      </c>
      <c r="D71" s="56">
        <v>1300</v>
      </c>
      <c r="E71" s="57">
        <v>200</v>
      </c>
    </row>
    <row r="72" spans="1:5" x14ac:dyDescent="0.3">
      <c r="A72" s="13">
        <v>42</v>
      </c>
      <c r="B72" s="9" t="s">
        <v>49</v>
      </c>
      <c r="C72" s="56">
        <v>900</v>
      </c>
      <c r="D72" s="56">
        <v>1300</v>
      </c>
      <c r="E72" s="57">
        <v>30</v>
      </c>
    </row>
    <row r="73" spans="1:5" x14ac:dyDescent="0.3">
      <c r="A73" s="13">
        <v>43</v>
      </c>
      <c r="B73" t="s">
        <v>49</v>
      </c>
      <c r="C73" s="56">
        <v>900</v>
      </c>
      <c r="D73" s="56">
        <v>1300</v>
      </c>
      <c r="E73" s="57">
        <v>115</v>
      </c>
    </row>
    <row r="74" spans="1:5" x14ac:dyDescent="0.3">
      <c r="A74" s="13">
        <v>44</v>
      </c>
      <c r="B74" t="s">
        <v>49</v>
      </c>
      <c r="C74" s="56">
        <v>905</v>
      </c>
      <c r="D74" s="56">
        <v>1300</v>
      </c>
      <c r="E74" s="57">
        <v>100</v>
      </c>
    </row>
    <row r="75" spans="1:5" x14ac:dyDescent="0.3">
      <c r="A75" s="13">
        <v>45</v>
      </c>
      <c r="B75" t="s">
        <v>49</v>
      </c>
      <c r="C75" s="9">
        <v>970</v>
      </c>
      <c r="D75" s="56">
        <v>1300</v>
      </c>
      <c r="E75" s="57">
        <v>185</v>
      </c>
    </row>
    <row r="76" spans="1:5" x14ac:dyDescent="0.3">
      <c r="A76" s="13">
        <v>46</v>
      </c>
      <c r="B76" t="s">
        <v>50</v>
      </c>
      <c r="C76" s="56">
        <v>1000</v>
      </c>
      <c r="D76" s="56">
        <v>1300</v>
      </c>
      <c r="E76" s="57">
        <v>200</v>
      </c>
    </row>
    <row r="77" spans="1:5" x14ac:dyDescent="0.3">
      <c r="A77" s="13">
        <v>47</v>
      </c>
      <c r="B77" t="s">
        <v>49</v>
      </c>
      <c r="C77" s="56">
        <v>1000</v>
      </c>
      <c r="D77" s="56">
        <v>1300</v>
      </c>
      <c r="E77" s="57">
        <v>80</v>
      </c>
    </row>
    <row r="78" spans="1:5" x14ac:dyDescent="0.3">
      <c r="A78" s="13">
        <v>48</v>
      </c>
      <c r="B78" t="s">
        <v>49</v>
      </c>
      <c r="C78" s="56">
        <v>1000</v>
      </c>
      <c r="D78" s="56">
        <v>1300</v>
      </c>
      <c r="E78" s="57">
        <v>100</v>
      </c>
    </row>
    <row r="79" spans="1:5" x14ac:dyDescent="0.3">
      <c r="A79" s="13">
        <v>49</v>
      </c>
      <c r="B79" t="s">
        <v>49</v>
      </c>
      <c r="C79" s="56">
        <v>1000</v>
      </c>
      <c r="D79" s="56">
        <v>1300</v>
      </c>
      <c r="E79" s="57"/>
    </row>
    <row r="80" spans="1:5" x14ac:dyDescent="0.3">
      <c r="A80" s="13">
        <v>50</v>
      </c>
      <c r="B80" t="s">
        <v>49</v>
      </c>
      <c r="C80" s="52">
        <v>1000</v>
      </c>
      <c r="D80" s="56">
        <v>1300</v>
      </c>
      <c r="E80" s="57">
        <v>134</v>
      </c>
    </row>
    <row r="81" spans="1:5" x14ac:dyDescent="0.3">
      <c r="A81" s="13">
        <v>51</v>
      </c>
      <c r="B81" t="s">
        <v>57</v>
      </c>
      <c r="C81" s="56">
        <v>1000</v>
      </c>
      <c r="D81" s="56">
        <v>1300</v>
      </c>
      <c r="E81" s="57">
        <v>108</v>
      </c>
    </row>
    <row r="82" spans="1:5" x14ac:dyDescent="0.3">
      <c r="A82" s="13">
        <v>52</v>
      </c>
      <c r="B82" t="s">
        <v>50</v>
      </c>
      <c r="C82" s="56">
        <v>1000</v>
      </c>
      <c r="D82" s="56">
        <v>1300</v>
      </c>
      <c r="E82" s="57">
        <v>50</v>
      </c>
    </row>
    <row r="83" spans="1:5" x14ac:dyDescent="0.3">
      <c r="A83" s="13">
        <v>53</v>
      </c>
      <c r="B83" t="s">
        <v>49</v>
      </c>
      <c r="C83" s="56">
        <v>1096.7</v>
      </c>
      <c r="D83" s="56">
        <v>1300</v>
      </c>
      <c r="E83" s="57">
        <v>100</v>
      </c>
    </row>
    <row r="84" spans="1:5" x14ac:dyDescent="0.3">
      <c r="A84" s="13">
        <v>54</v>
      </c>
      <c r="B84" t="s">
        <v>49</v>
      </c>
      <c r="C84" s="56">
        <v>1100</v>
      </c>
      <c r="D84" s="56">
        <v>1300</v>
      </c>
      <c r="E84" s="57">
        <v>60</v>
      </c>
    </row>
    <row r="85" spans="1:5" x14ac:dyDescent="0.3">
      <c r="A85" s="13">
        <v>55</v>
      </c>
      <c r="B85" t="s">
        <v>49</v>
      </c>
      <c r="C85" s="56">
        <v>1100</v>
      </c>
      <c r="D85" s="56">
        <v>1300</v>
      </c>
      <c r="E85" s="57">
        <v>170</v>
      </c>
    </row>
    <row r="86" spans="1:5" x14ac:dyDescent="0.3">
      <c r="A86" s="13">
        <v>56</v>
      </c>
      <c r="B86" t="s">
        <v>171</v>
      </c>
      <c r="C86" s="56">
        <v>1150</v>
      </c>
      <c r="D86" s="56">
        <v>1300</v>
      </c>
      <c r="E86" s="57">
        <v>200</v>
      </c>
    </row>
    <row r="87" spans="1:5" x14ac:dyDescent="0.3">
      <c r="A87" s="13">
        <v>57</v>
      </c>
      <c r="B87" t="s">
        <v>49</v>
      </c>
      <c r="C87" s="56">
        <v>1168</v>
      </c>
      <c r="D87" s="56">
        <v>1300</v>
      </c>
      <c r="E87" s="57">
        <v>80</v>
      </c>
    </row>
    <row r="88" spans="1:5" x14ac:dyDescent="0.3">
      <c r="A88" s="13">
        <v>58</v>
      </c>
      <c r="B88" s="58" t="s">
        <v>50</v>
      </c>
      <c r="C88" s="59">
        <v>1200</v>
      </c>
      <c r="D88" s="56">
        <v>1300</v>
      </c>
      <c r="E88" s="57">
        <v>50</v>
      </c>
    </row>
    <row r="89" spans="1:5" x14ac:dyDescent="0.3">
      <c r="A89" s="13">
        <v>59</v>
      </c>
      <c r="B89" t="s">
        <v>49</v>
      </c>
      <c r="C89" s="56">
        <v>1206</v>
      </c>
      <c r="D89" s="56">
        <v>1300</v>
      </c>
      <c r="E89" s="57">
        <v>200</v>
      </c>
    </row>
    <row r="90" spans="1:5" x14ac:dyDescent="0.3">
      <c r="A90" s="13">
        <v>60</v>
      </c>
      <c r="B90" t="s">
        <v>49</v>
      </c>
      <c r="C90" s="56">
        <v>1210</v>
      </c>
      <c r="D90" s="56">
        <v>1300</v>
      </c>
      <c r="E90" s="57">
        <v>10</v>
      </c>
    </row>
    <row r="91" spans="1:5" x14ac:dyDescent="0.3">
      <c r="A91" s="13">
        <v>61</v>
      </c>
      <c r="B91" t="s">
        <v>49</v>
      </c>
      <c r="C91" s="56">
        <v>1283</v>
      </c>
      <c r="D91" s="56">
        <v>1300</v>
      </c>
      <c r="E91" s="57">
        <v>80</v>
      </c>
    </row>
    <row r="92" spans="1:5" x14ac:dyDescent="0.3">
      <c r="A92" s="13">
        <v>62</v>
      </c>
      <c r="B92" t="s">
        <v>49</v>
      </c>
      <c r="C92" s="56">
        <v>1300</v>
      </c>
      <c r="D92" s="56">
        <v>1300</v>
      </c>
      <c r="E92" s="57"/>
    </row>
    <row r="93" spans="1:5" x14ac:dyDescent="0.3">
      <c r="A93" s="13">
        <v>63</v>
      </c>
      <c r="B93" t="s">
        <v>171</v>
      </c>
      <c r="C93" s="56">
        <v>1300</v>
      </c>
      <c r="D93" s="56">
        <v>1300</v>
      </c>
      <c r="E93" s="57">
        <v>112</v>
      </c>
    </row>
    <row r="94" spans="1:5" x14ac:dyDescent="0.3">
      <c r="A94" s="13">
        <v>64</v>
      </c>
      <c r="B94" t="s">
        <v>57</v>
      </c>
      <c r="C94" s="59">
        <v>1300</v>
      </c>
      <c r="D94" s="56">
        <v>1300</v>
      </c>
      <c r="E94" s="57">
        <v>120</v>
      </c>
    </row>
    <row r="95" spans="1:5" x14ac:dyDescent="0.3">
      <c r="A95" s="13">
        <v>65</v>
      </c>
      <c r="B95" t="s">
        <v>49</v>
      </c>
      <c r="C95" s="56">
        <v>1400</v>
      </c>
      <c r="D95" s="56">
        <v>1300</v>
      </c>
      <c r="E95" s="57">
        <v>140</v>
      </c>
    </row>
    <row r="96" spans="1:5" x14ac:dyDescent="0.3">
      <c r="A96" s="13">
        <v>66</v>
      </c>
      <c r="B96" t="s">
        <v>170</v>
      </c>
      <c r="C96" s="56">
        <v>1400</v>
      </c>
      <c r="D96" s="56">
        <v>1300</v>
      </c>
      <c r="E96" s="57">
        <v>100</v>
      </c>
    </row>
    <row r="97" spans="1:5" x14ac:dyDescent="0.3">
      <c r="A97" s="13">
        <v>67</v>
      </c>
      <c r="B97" t="s">
        <v>49</v>
      </c>
      <c r="C97" s="56">
        <v>1400</v>
      </c>
      <c r="D97" s="56">
        <v>1300</v>
      </c>
      <c r="E97" s="57">
        <v>200</v>
      </c>
    </row>
    <row r="98" spans="1:5" x14ac:dyDescent="0.3">
      <c r="A98" s="13">
        <v>68</v>
      </c>
      <c r="B98" t="s">
        <v>50</v>
      </c>
      <c r="C98" s="56">
        <v>1450</v>
      </c>
      <c r="D98" s="56">
        <v>1300</v>
      </c>
      <c r="E98" s="57">
        <v>100</v>
      </c>
    </row>
    <row r="99" spans="1:5" x14ac:dyDescent="0.3">
      <c r="A99" s="13">
        <v>69</v>
      </c>
      <c r="B99" t="s">
        <v>50</v>
      </c>
      <c r="C99" s="56">
        <v>1467</v>
      </c>
      <c r="D99" s="56">
        <v>1300</v>
      </c>
      <c r="E99" s="57">
        <v>117</v>
      </c>
    </row>
    <row r="100" spans="1:5" x14ac:dyDescent="0.3">
      <c r="A100" s="13">
        <v>70</v>
      </c>
      <c r="B100" s="58" t="s">
        <v>49</v>
      </c>
      <c r="C100" s="59">
        <v>1500</v>
      </c>
      <c r="D100" s="56">
        <v>1300</v>
      </c>
      <c r="E100" s="57">
        <v>100</v>
      </c>
    </row>
    <row r="101" spans="1:5" x14ac:dyDescent="0.3">
      <c r="A101" s="13">
        <v>71</v>
      </c>
      <c r="B101" t="s">
        <v>50</v>
      </c>
      <c r="C101" s="9">
        <v>1500</v>
      </c>
      <c r="D101" s="56">
        <v>1300</v>
      </c>
      <c r="E101" s="57">
        <v>200</v>
      </c>
    </row>
    <row r="102" spans="1:5" x14ac:dyDescent="0.3">
      <c r="A102" s="13">
        <v>72</v>
      </c>
      <c r="B102" t="s">
        <v>50</v>
      </c>
      <c r="C102" s="56">
        <v>1500</v>
      </c>
      <c r="D102" s="56">
        <v>1300</v>
      </c>
      <c r="E102" s="57">
        <v>50</v>
      </c>
    </row>
    <row r="103" spans="1:5" x14ac:dyDescent="0.3">
      <c r="A103" s="13">
        <v>73</v>
      </c>
      <c r="B103" t="s">
        <v>49</v>
      </c>
      <c r="C103" s="56">
        <v>1500</v>
      </c>
      <c r="D103" s="56">
        <v>1300</v>
      </c>
      <c r="E103" s="57">
        <v>160</v>
      </c>
    </row>
    <row r="104" spans="1:5" x14ac:dyDescent="0.3">
      <c r="A104" s="13">
        <v>74</v>
      </c>
      <c r="B104" t="s">
        <v>49</v>
      </c>
      <c r="C104" s="56">
        <v>1500</v>
      </c>
      <c r="D104" s="56">
        <v>1300</v>
      </c>
      <c r="E104" s="57">
        <v>150</v>
      </c>
    </row>
    <row r="105" spans="1:5" x14ac:dyDescent="0.3">
      <c r="A105" s="13">
        <v>75</v>
      </c>
      <c r="B105" t="s">
        <v>49</v>
      </c>
      <c r="C105" s="56">
        <v>1600</v>
      </c>
      <c r="D105" s="56">
        <v>1300</v>
      </c>
      <c r="E105" s="57">
        <v>240</v>
      </c>
    </row>
    <row r="106" spans="1:5" x14ac:dyDescent="0.3">
      <c r="A106" s="13">
        <v>76</v>
      </c>
      <c r="B106" t="s">
        <v>49</v>
      </c>
      <c r="C106" s="56">
        <v>1600</v>
      </c>
      <c r="D106" s="56">
        <v>1300</v>
      </c>
      <c r="E106" s="57">
        <v>110</v>
      </c>
    </row>
    <row r="107" spans="1:5" x14ac:dyDescent="0.3">
      <c r="A107" s="13">
        <v>77</v>
      </c>
      <c r="B107" t="s">
        <v>50</v>
      </c>
      <c r="C107" s="56">
        <v>1627</v>
      </c>
      <c r="D107" s="56">
        <v>1300</v>
      </c>
      <c r="E107" s="57"/>
    </row>
    <row r="108" spans="1:5" x14ac:dyDescent="0.3">
      <c r="A108" s="13">
        <v>78</v>
      </c>
      <c r="B108" t="s">
        <v>50</v>
      </c>
      <c r="C108" s="56">
        <v>1676</v>
      </c>
      <c r="D108" s="56">
        <v>1300</v>
      </c>
      <c r="E108" s="57">
        <v>200</v>
      </c>
    </row>
    <row r="109" spans="1:5" x14ac:dyDescent="0.3">
      <c r="A109" s="13">
        <v>79</v>
      </c>
      <c r="B109" t="s">
        <v>49</v>
      </c>
      <c r="C109" s="56">
        <v>1700</v>
      </c>
      <c r="D109" s="56">
        <v>1300</v>
      </c>
      <c r="E109" s="57">
        <v>140</v>
      </c>
    </row>
    <row r="110" spans="1:5" x14ac:dyDescent="0.3">
      <c r="A110" s="13">
        <v>80</v>
      </c>
      <c r="B110" t="s">
        <v>49</v>
      </c>
      <c r="C110" s="56">
        <v>1700</v>
      </c>
      <c r="D110" s="56">
        <v>1300</v>
      </c>
      <c r="E110" s="57">
        <v>100</v>
      </c>
    </row>
    <row r="111" spans="1:5" x14ac:dyDescent="0.3">
      <c r="A111" s="13">
        <v>81</v>
      </c>
      <c r="B111" t="s">
        <v>50</v>
      </c>
      <c r="C111" s="56">
        <v>1750</v>
      </c>
      <c r="D111" s="56">
        <v>1300</v>
      </c>
      <c r="E111" s="57"/>
    </row>
    <row r="112" spans="1:5" x14ac:dyDescent="0.3">
      <c r="A112" s="13">
        <v>82</v>
      </c>
      <c r="B112" s="9" t="s">
        <v>170</v>
      </c>
      <c r="C112" s="56">
        <v>1800</v>
      </c>
      <c r="D112" s="56">
        <v>1300</v>
      </c>
      <c r="E112" s="57">
        <v>100</v>
      </c>
    </row>
    <row r="113" spans="1:5" x14ac:dyDescent="0.3">
      <c r="A113" s="13">
        <v>83</v>
      </c>
      <c r="B113" t="s">
        <v>49</v>
      </c>
      <c r="C113" s="56">
        <v>1900</v>
      </c>
      <c r="D113" s="56">
        <v>1300</v>
      </c>
      <c r="E113" s="57">
        <v>212</v>
      </c>
    </row>
    <row r="114" spans="1:5" x14ac:dyDescent="0.3">
      <c r="A114" s="13">
        <v>84</v>
      </c>
      <c r="B114" t="s">
        <v>50</v>
      </c>
      <c r="C114" s="56">
        <v>2000</v>
      </c>
      <c r="D114" s="56">
        <v>1300</v>
      </c>
      <c r="E114" s="57">
        <v>240</v>
      </c>
    </row>
    <row r="115" spans="1:5" x14ac:dyDescent="0.3">
      <c r="A115" s="13">
        <v>85</v>
      </c>
      <c r="B115" t="s">
        <v>50</v>
      </c>
      <c r="C115" s="56">
        <v>2000</v>
      </c>
      <c r="D115" s="56">
        <v>1300</v>
      </c>
      <c r="E115" s="57"/>
    </row>
    <row r="116" spans="1:5" x14ac:dyDescent="0.3">
      <c r="A116" s="13">
        <v>86</v>
      </c>
      <c r="B116" t="s">
        <v>170</v>
      </c>
      <c r="C116" s="56">
        <v>2000</v>
      </c>
      <c r="D116" s="56">
        <v>1300</v>
      </c>
      <c r="E116" s="57">
        <v>60</v>
      </c>
    </row>
    <row r="117" spans="1:5" x14ac:dyDescent="0.3">
      <c r="A117" s="13">
        <v>87</v>
      </c>
      <c r="B117" t="s">
        <v>50</v>
      </c>
      <c r="C117" s="56">
        <v>2200</v>
      </c>
      <c r="D117" s="56">
        <v>1300</v>
      </c>
      <c r="E117" s="57">
        <v>160</v>
      </c>
    </row>
    <row r="118" spans="1:5" x14ac:dyDescent="0.3">
      <c r="A118" s="13">
        <v>88</v>
      </c>
      <c r="B118" t="s">
        <v>50</v>
      </c>
      <c r="C118" s="56">
        <v>2254</v>
      </c>
      <c r="D118" s="56">
        <v>1300</v>
      </c>
      <c r="E118" s="57">
        <v>184</v>
      </c>
    </row>
    <row r="119" spans="1:5" x14ac:dyDescent="0.3">
      <c r="A119" s="13">
        <v>89</v>
      </c>
      <c r="B119" t="s">
        <v>49</v>
      </c>
      <c r="C119" s="56">
        <v>2300</v>
      </c>
      <c r="D119" s="56">
        <v>1300</v>
      </c>
      <c r="E119" s="57">
        <v>220</v>
      </c>
    </row>
    <row r="120" spans="1:5" x14ac:dyDescent="0.3">
      <c r="A120" s="13">
        <v>90</v>
      </c>
      <c r="B120" t="s">
        <v>50</v>
      </c>
      <c r="C120" s="56">
        <v>2400</v>
      </c>
      <c r="D120" s="56">
        <v>1300</v>
      </c>
      <c r="E120" s="57">
        <v>200</v>
      </c>
    </row>
    <row r="121" spans="1:5" x14ac:dyDescent="0.3">
      <c r="A121" s="13">
        <v>91</v>
      </c>
      <c r="B121" t="s">
        <v>50</v>
      </c>
      <c r="C121" s="56">
        <v>2500</v>
      </c>
      <c r="D121" s="56">
        <v>1300</v>
      </c>
      <c r="E121" s="57">
        <v>100</v>
      </c>
    </row>
    <row r="122" spans="1:5" x14ac:dyDescent="0.3">
      <c r="A122" s="13">
        <v>92</v>
      </c>
      <c r="B122" t="s">
        <v>50</v>
      </c>
      <c r="C122" s="52">
        <v>2500</v>
      </c>
      <c r="D122" s="56">
        <v>1300</v>
      </c>
      <c r="E122" s="57">
        <v>120</v>
      </c>
    </row>
    <row r="123" spans="1:5" x14ac:dyDescent="0.3">
      <c r="A123" s="13">
        <v>93</v>
      </c>
      <c r="B123" t="s">
        <v>50</v>
      </c>
      <c r="C123" s="56">
        <v>2500</v>
      </c>
      <c r="D123" s="56">
        <v>1300</v>
      </c>
      <c r="E123" s="57"/>
    </row>
    <row r="124" spans="1:5" x14ac:dyDescent="0.3">
      <c r="A124" s="13">
        <v>94</v>
      </c>
      <c r="B124" t="s">
        <v>50</v>
      </c>
      <c r="C124" s="56">
        <v>2600</v>
      </c>
      <c r="D124" s="56">
        <v>1300</v>
      </c>
      <c r="E124" s="57">
        <v>70</v>
      </c>
    </row>
    <row r="125" spans="1:5" x14ac:dyDescent="0.3">
      <c r="A125" s="13">
        <v>95</v>
      </c>
      <c r="B125" t="s">
        <v>50</v>
      </c>
      <c r="C125" s="56">
        <v>2750</v>
      </c>
      <c r="D125" s="56">
        <v>1300</v>
      </c>
      <c r="E125" s="57">
        <v>800</v>
      </c>
    </row>
    <row r="126" spans="1:5" x14ac:dyDescent="0.3">
      <c r="A126" s="13">
        <v>96</v>
      </c>
      <c r="B126" t="s">
        <v>50</v>
      </c>
      <c r="C126" s="56">
        <v>2790</v>
      </c>
      <c r="D126" s="56">
        <v>1300</v>
      </c>
      <c r="E126" s="57">
        <v>80</v>
      </c>
    </row>
    <row r="127" spans="1:5" x14ac:dyDescent="0.3">
      <c r="A127" s="13">
        <v>97</v>
      </c>
      <c r="B127" t="s">
        <v>57</v>
      </c>
      <c r="C127" s="59"/>
      <c r="D127" s="59">
        <v>1300</v>
      </c>
      <c r="E127" s="61"/>
    </row>
  </sheetData>
  <mergeCells count="1">
    <mergeCell ref="A1:O1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2C08A-3408-4E9D-8436-BE11773F1EA3}">
  <dimension ref="A1:O25"/>
  <sheetViews>
    <sheetView workbookViewId="0">
      <selection activeCell="H33" sqref="H33"/>
    </sheetView>
  </sheetViews>
  <sheetFormatPr defaultRowHeight="14.4" x14ac:dyDescent="0.3"/>
  <cols>
    <col min="1" max="1" width="34.88671875" customWidth="1"/>
    <col min="2" max="15" width="13" customWidth="1"/>
  </cols>
  <sheetData>
    <row r="1" spans="1:15" x14ac:dyDescent="0.3">
      <c r="A1" s="67" t="s">
        <v>172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3" spans="1:15" x14ac:dyDescent="0.3">
      <c r="A3" t="s">
        <v>142</v>
      </c>
      <c r="B3">
        <v>849</v>
      </c>
    </row>
    <row r="4" spans="1:15" x14ac:dyDescent="0.3">
      <c r="A4" s="3" t="s">
        <v>53</v>
      </c>
      <c r="B4" s="3" t="s">
        <v>16</v>
      </c>
      <c r="C4" s="3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5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x14ac:dyDescent="0.3">
      <c r="A5" t="s">
        <v>54</v>
      </c>
      <c r="B5" s="7">
        <v>46.699122841177221</v>
      </c>
      <c r="C5" s="13"/>
      <c r="D5" s="7">
        <v>48.431034482758605</v>
      </c>
      <c r="E5" s="7">
        <v>45.527777777777828</v>
      </c>
      <c r="F5" s="7">
        <v>48.322222222222308</v>
      </c>
      <c r="G5" s="7">
        <v>43.529411764705856</v>
      </c>
      <c r="H5" s="7">
        <v>45.826086956521749</v>
      </c>
      <c r="I5" s="7">
        <v>48.150000000000091</v>
      </c>
      <c r="J5" s="7">
        <v>50.047619047619037</v>
      </c>
      <c r="K5" s="7">
        <v>45.836065573770384</v>
      </c>
      <c r="L5" s="7">
        <v>48.27586206896558</v>
      </c>
      <c r="M5" s="7">
        <v>46.428571428571331</v>
      </c>
      <c r="N5" s="7">
        <v>45.484210526315792</v>
      </c>
      <c r="O5" s="7">
        <v>44.530612244898066</v>
      </c>
    </row>
    <row r="6" spans="1:15" x14ac:dyDescent="0.3">
      <c r="A6" t="s">
        <v>55</v>
      </c>
      <c r="B6">
        <v>502</v>
      </c>
      <c r="C6" s="15">
        <v>0.591283863368669</v>
      </c>
      <c r="D6">
        <v>37</v>
      </c>
      <c r="E6">
        <v>40</v>
      </c>
      <c r="F6">
        <v>58</v>
      </c>
      <c r="G6">
        <v>37</v>
      </c>
      <c r="H6">
        <v>48</v>
      </c>
      <c r="I6">
        <v>43</v>
      </c>
      <c r="J6">
        <v>32</v>
      </c>
      <c r="K6">
        <v>36</v>
      </c>
      <c r="L6">
        <v>42</v>
      </c>
      <c r="M6">
        <v>39</v>
      </c>
      <c r="N6">
        <v>64</v>
      </c>
      <c r="O6">
        <v>26</v>
      </c>
    </row>
    <row r="7" spans="1:15" x14ac:dyDescent="0.3">
      <c r="A7" t="s">
        <v>56</v>
      </c>
      <c r="B7">
        <v>293</v>
      </c>
      <c r="C7" s="15">
        <v>0.34511189634864547</v>
      </c>
      <c r="D7">
        <v>18</v>
      </c>
      <c r="E7">
        <v>25</v>
      </c>
      <c r="F7">
        <v>32</v>
      </c>
      <c r="G7">
        <v>17</v>
      </c>
      <c r="H7">
        <v>24</v>
      </c>
      <c r="I7">
        <v>17</v>
      </c>
      <c r="J7">
        <v>30</v>
      </c>
      <c r="K7">
        <v>25</v>
      </c>
      <c r="L7">
        <v>19</v>
      </c>
      <c r="M7">
        <v>35</v>
      </c>
      <c r="N7">
        <v>30</v>
      </c>
      <c r="O7">
        <v>21</v>
      </c>
    </row>
    <row r="8" spans="1:15" x14ac:dyDescent="0.3">
      <c r="A8" t="s">
        <v>57</v>
      </c>
      <c r="B8">
        <v>44</v>
      </c>
      <c r="C8" s="15">
        <v>5.1825677267373381E-2</v>
      </c>
      <c r="D8">
        <v>7</v>
      </c>
      <c r="E8">
        <v>8</v>
      </c>
      <c r="F8">
        <v>3</v>
      </c>
      <c r="G8">
        <v>4</v>
      </c>
      <c r="H8">
        <v>3</v>
      </c>
      <c r="I8">
        <v>1</v>
      </c>
      <c r="J8">
        <v>6</v>
      </c>
      <c r="K8">
        <v>2</v>
      </c>
      <c r="L8">
        <v>2</v>
      </c>
      <c r="M8">
        <v>0</v>
      </c>
      <c r="N8">
        <v>4</v>
      </c>
      <c r="O8">
        <v>4</v>
      </c>
    </row>
    <row r="9" spans="1:15" x14ac:dyDescent="0.3">
      <c r="A9" t="s">
        <v>58</v>
      </c>
      <c r="B9">
        <v>29</v>
      </c>
      <c r="C9" s="15">
        <v>3.4157832744405182E-2</v>
      </c>
      <c r="D9">
        <v>2</v>
      </c>
      <c r="E9">
        <v>1</v>
      </c>
      <c r="F9">
        <v>1</v>
      </c>
      <c r="G9">
        <v>1</v>
      </c>
      <c r="H9">
        <v>5</v>
      </c>
      <c r="I9">
        <v>2</v>
      </c>
      <c r="J9">
        <v>2</v>
      </c>
      <c r="K9">
        <v>2</v>
      </c>
      <c r="L9">
        <v>2</v>
      </c>
      <c r="M9">
        <v>6</v>
      </c>
      <c r="N9">
        <v>3</v>
      </c>
      <c r="O9">
        <v>2</v>
      </c>
    </row>
    <row r="10" spans="1:15" x14ac:dyDescent="0.3">
      <c r="A10" t="s">
        <v>59</v>
      </c>
      <c r="B10">
        <v>195</v>
      </c>
      <c r="C10" s="8">
        <v>0.22968197879858657</v>
      </c>
      <c r="D10">
        <v>13</v>
      </c>
      <c r="E10">
        <v>17</v>
      </c>
      <c r="F10">
        <v>25</v>
      </c>
      <c r="G10">
        <v>12</v>
      </c>
      <c r="H10">
        <v>14</v>
      </c>
      <c r="I10">
        <v>11</v>
      </c>
      <c r="J10">
        <v>16</v>
      </c>
      <c r="K10">
        <v>16</v>
      </c>
      <c r="L10">
        <v>16</v>
      </c>
      <c r="M10">
        <v>16</v>
      </c>
      <c r="N10">
        <v>19</v>
      </c>
      <c r="O10">
        <v>20</v>
      </c>
    </row>
    <row r="11" spans="1:15" x14ac:dyDescent="0.3">
      <c r="A11" t="s">
        <v>60</v>
      </c>
      <c r="B11">
        <v>625</v>
      </c>
      <c r="C11" s="8">
        <v>0.73616018845700826</v>
      </c>
    </row>
    <row r="12" spans="1:15" x14ac:dyDescent="0.3">
      <c r="A12" s="3" t="s">
        <v>61</v>
      </c>
      <c r="B12" s="3" t="s">
        <v>16</v>
      </c>
      <c r="C12" s="3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5" t="s">
        <v>9</v>
      </c>
      <c r="J12" s="4" t="s">
        <v>10</v>
      </c>
      <c r="K12" s="4" t="s">
        <v>11</v>
      </c>
      <c r="L12" s="4" t="s">
        <v>12</v>
      </c>
      <c r="M12" s="4" t="s">
        <v>13</v>
      </c>
      <c r="N12" s="4" t="s">
        <v>14</v>
      </c>
      <c r="O12" s="4" t="s">
        <v>15</v>
      </c>
    </row>
    <row r="13" spans="1:15" x14ac:dyDescent="0.3">
      <c r="A13" t="s">
        <v>62</v>
      </c>
      <c r="B13">
        <v>130</v>
      </c>
      <c r="C13" s="8">
        <v>0.15312131919905772</v>
      </c>
      <c r="D13">
        <v>8</v>
      </c>
      <c r="E13">
        <v>13</v>
      </c>
      <c r="F13">
        <v>12</v>
      </c>
      <c r="G13">
        <v>5</v>
      </c>
      <c r="H13">
        <v>12</v>
      </c>
      <c r="I13">
        <v>10</v>
      </c>
      <c r="J13">
        <v>9</v>
      </c>
      <c r="K13">
        <v>11</v>
      </c>
      <c r="L13">
        <v>6</v>
      </c>
      <c r="M13">
        <v>13</v>
      </c>
      <c r="N13">
        <v>19</v>
      </c>
      <c r="O13">
        <v>12</v>
      </c>
    </row>
    <row r="14" spans="1:15" x14ac:dyDescent="0.3">
      <c r="A14" t="s">
        <v>63</v>
      </c>
      <c r="B14">
        <v>82</v>
      </c>
      <c r="C14" s="8">
        <v>9.6584216725559488E-2</v>
      </c>
      <c r="D14">
        <v>7</v>
      </c>
      <c r="E14">
        <v>4</v>
      </c>
      <c r="F14">
        <v>9</v>
      </c>
      <c r="G14">
        <v>9</v>
      </c>
      <c r="H14">
        <v>6</v>
      </c>
      <c r="I14">
        <v>9</v>
      </c>
      <c r="J14">
        <v>7</v>
      </c>
      <c r="K14">
        <v>3</v>
      </c>
      <c r="L14">
        <v>8</v>
      </c>
      <c r="M14">
        <v>6</v>
      </c>
      <c r="N14">
        <v>9</v>
      </c>
      <c r="O14">
        <v>5</v>
      </c>
    </row>
    <row r="15" spans="1:15" x14ac:dyDescent="0.3">
      <c r="A15" t="s">
        <v>64</v>
      </c>
      <c r="B15">
        <v>187</v>
      </c>
      <c r="C15" s="8">
        <v>0.22025912838633688</v>
      </c>
      <c r="D15">
        <v>15</v>
      </c>
      <c r="E15">
        <v>19</v>
      </c>
      <c r="F15">
        <v>21</v>
      </c>
      <c r="G15">
        <v>14</v>
      </c>
      <c r="H15">
        <v>18</v>
      </c>
      <c r="I15">
        <v>12</v>
      </c>
      <c r="J15">
        <v>8</v>
      </c>
      <c r="K15">
        <v>15</v>
      </c>
      <c r="L15">
        <v>15</v>
      </c>
      <c r="M15">
        <v>16</v>
      </c>
      <c r="N15">
        <v>21</v>
      </c>
      <c r="O15">
        <v>13</v>
      </c>
    </row>
    <row r="16" spans="1:15" x14ac:dyDescent="0.3">
      <c r="A16" t="s">
        <v>65</v>
      </c>
      <c r="B16">
        <v>273</v>
      </c>
      <c r="C16" s="8">
        <v>0.32155477031802121</v>
      </c>
      <c r="D16">
        <v>27</v>
      </c>
      <c r="E16">
        <v>22</v>
      </c>
      <c r="F16">
        <v>27</v>
      </c>
      <c r="G16">
        <v>18</v>
      </c>
      <c r="H16">
        <v>21</v>
      </c>
      <c r="I16">
        <v>19</v>
      </c>
      <c r="J16">
        <v>30</v>
      </c>
      <c r="K16">
        <v>21</v>
      </c>
      <c r="L16">
        <v>22</v>
      </c>
      <c r="M16">
        <v>25</v>
      </c>
      <c r="N16">
        <v>27</v>
      </c>
      <c r="O16">
        <v>14</v>
      </c>
    </row>
    <row r="17" spans="1:15" x14ac:dyDescent="0.3">
      <c r="A17" t="s">
        <v>66</v>
      </c>
      <c r="B17">
        <v>457</v>
      </c>
      <c r="C17" s="8">
        <v>0.53828032979976448</v>
      </c>
      <c r="D17">
        <v>36</v>
      </c>
      <c r="E17">
        <v>44</v>
      </c>
      <c r="F17">
        <v>49</v>
      </c>
      <c r="G17">
        <v>33</v>
      </c>
      <c r="H17">
        <v>40</v>
      </c>
      <c r="I17">
        <v>33</v>
      </c>
      <c r="J17">
        <v>31</v>
      </c>
      <c r="K17">
        <v>31</v>
      </c>
      <c r="L17">
        <v>42</v>
      </c>
      <c r="M17">
        <v>42</v>
      </c>
      <c r="N17">
        <v>48</v>
      </c>
      <c r="O17">
        <v>28</v>
      </c>
    </row>
    <row r="18" spans="1:15" x14ac:dyDescent="0.3">
      <c r="A18" t="s">
        <v>67</v>
      </c>
      <c r="B18">
        <v>249</v>
      </c>
      <c r="C18" s="8">
        <v>0.29328621908127206</v>
      </c>
      <c r="D18">
        <v>16</v>
      </c>
      <c r="E18">
        <v>19</v>
      </c>
      <c r="F18">
        <v>24</v>
      </c>
      <c r="G18">
        <v>11</v>
      </c>
      <c r="H18">
        <v>21</v>
      </c>
      <c r="I18">
        <v>22</v>
      </c>
      <c r="J18">
        <v>21</v>
      </c>
      <c r="K18">
        <v>21</v>
      </c>
      <c r="L18">
        <v>16</v>
      </c>
      <c r="M18">
        <v>22</v>
      </c>
      <c r="N18">
        <v>39</v>
      </c>
      <c r="O18">
        <v>17</v>
      </c>
    </row>
    <row r="19" spans="1:15" x14ac:dyDescent="0.3">
      <c r="A19" t="s">
        <v>68</v>
      </c>
      <c r="B19">
        <v>49</v>
      </c>
      <c r="C19" s="8">
        <v>5.7714958775029447E-2</v>
      </c>
      <c r="D19">
        <v>7</v>
      </c>
      <c r="E19">
        <v>3</v>
      </c>
      <c r="F19">
        <v>10</v>
      </c>
      <c r="G19">
        <v>4</v>
      </c>
      <c r="H19">
        <v>2</v>
      </c>
      <c r="I19">
        <v>2</v>
      </c>
      <c r="J19">
        <v>3</v>
      </c>
      <c r="K19">
        <v>7</v>
      </c>
      <c r="L19">
        <v>1</v>
      </c>
      <c r="M19">
        <v>5</v>
      </c>
      <c r="N19">
        <v>3</v>
      </c>
      <c r="O19">
        <v>2</v>
      </c>
    </row>
    <row r="20" spans="1:15" x14ac:dyDescent="0.3">
      <c r="A20" s="3" t="s">
        <v>69</v>
      </c>
      <c r="B20" s="3" t="s">
        <v>16</v>
      </c>
      <c r="C20" s="10" t="s">
        <v>3</v>
      </c>
      <c r="D20" s="4" t="s">
        <v>4</v>
      </c>
      <c r="E20" s="4" t="s">
        <v>5</v>
      </c>
      <c r="F20" s="4" t="s">
        <v>6</v>
      </c>
      <c r="G20" s="4" t="s">
        <v>7</v>
      </c>
      <c r="H20" s="4" t="s">
        <v>8</v>
      </c>
      <c r="I20" s="5" t="s">
        <v>9</v>
      </c>
      <c r="J20" s="4" t="s">
        <v>10</v>
      </c>
      <c r="K20" s="4" t="s">
        <v>11</v>
      </c>
      <c r="L20" s="4" t="s">
        <v>12</v>
      </c>
      <c r="M20" s="4" t="s">
        <v>13</v>
      </c>
      <c r="N20" s="4" t="s">
        <v>14</v>
      </c>
      <c r="O20" s="4" t="s">
        <v>15</v>
      </c>
    </row>
    <row r="21" spans="1:15" x14ac:dyDescent="0.3">
      <c r="A21" t="s">
        <v>70</v>
      </c>
      <c r="B21">
        <v>450</v>
      </c>
      <c r="C21" s="8">
        <v>0.53003533568904593</v>
      </c>
      <c r="D21">
        <v>25</v>
      </c>
      <c r="E21">
        <v>39</v>
      </c>
      <c r="F21">
        <v>45</v>
      </c>
      <c r="G21">
        <v>25</v>
      </c>
      <c r="H21">
        <v>38</v>
      </c>
      <c r="I21">
        <v>43</v>
      </c>
      <c r="J21">
        <v>31</v>
      </c>
      <c r="K21">
        <v>31</v>
      </c>
      <c r="L21">
        <v>35</v>
      </c>
      <c r="M21">
        <v>45</v>
      </c>
      <c r="N21">
        <v>61</v>
      </c>
      <c r="O21">
        <v>32</v>
      </c>
    </row>
    <row r="22" spans="1:15" x14ac:dyDescent="0.3">
      <c r="A22" t="s">
        <v>71</v>
      </c>
      <c r="B22">
        <v>161</v>
      </c>
      <c r="C22" s="8">
        <v>0.18963486454652531</v>
      </c>
      <c r="D22">
        <v>11</v>
      </c>
      <c r="E22">
        <v>15</v>
      </c>
      <c r="F22">
        <v>16</v>
      </c>
      <c r="G22">
        <v>14</v>
      </c>
      <c r="H22">
        <v>18</v>
      </c>
      <c r="I22">
        <v>12</v>
      </c>
      <c r="J22">
        <v>11</v>
      </c>
      <c r="K22">
        <v>10</v>
      </c>
      <c r="L22">
        <v>10</v>
      </c>
      <c r="M22">
        <v>13</v>
      </c>
      <c r="N22">
        <v>25</v>
      </c>
      <c r="O22">
        <v>6</v>
      </c>
    </row>
    <row r="23" spans="1:15" x14ac:dyDescent="0.3">
      <c r="A23" t="s">
        <v>72</v>
      </c>
      <c r="B23">
        <v>98</v>
      </c>
      <c r="C23" s="8">
        <v>0.11542991755005889</v>
      </c>
      <c r="D23">
        <v>7</v>
      </c>
      <c r="E23">
        <v>10</v>
      </c>
      <c r="F23">
        <v>7</v>
      </c>
      <c r="G23">
        <v>7</v>
      </c>
      <c r="H23">
        <v>7</v>
      </c>
      <c r="I23">
        <v>4</v>
      </c>
      <c r="J23">
        <v>3</v>
      </c>
      <c r="K23">
        <v>15</v>
      </c>
      <c r="L23">
        <v>9</v>
      </c>
      <c r="M23">
        <v>11</v>
      </c>
      <c r="N23">
        <v>15</v>
      </c>
      <c r="O23">
        <v>3</v>
      </c>
    </row>
    <row r="24" spans="1:15" x14ac:dyDescent="0.3">
      <c r="A24" t="s">
        <v>73</v>
      </c>
      <c r="B24">
        <v>184</v>
      </c>
      <c r="C24" s="23">
        <v>0.21672555948174324</v>
      </c>
      <c r="D24">
        <v>15</v>
      </c>
      <c r="E24">
        <v>20</v>
      </c>
      <c r="F24">
        <v>23</v>
      </c>
      <c r="G24">
        <v>10</v>
      </c>
      <c r="H24">
        <v>17</v>
      </c>
      <c r="I24">
        <v>8</v>
      </c>
      <c r="J24">
        <v>18</v>
      </c>
      <c r="K24">
        <v>8</v>
      </c>
      <c r="L24">
        <v>11</v>
      </c>
      <c r="M24">
        <v>23</v>
      </c>
      <c r="N24">
        <v>23</v>
      </c>
      <c r="O24">
        <v>8</v>
      </c>
    </row>
    <row r="25" spans="1:15" x14ac:dyDescent="0.3">
      <c r="A25" t="s">
        <v>74</v>
      </c>
      <c r="B25">
        <v>206</v>
      </c>
      <c r="C25" s="23">
        <v>0.24263839811542992</v>
      </c>
      <c r="D25">
        <v>19</v>
      </c>
      <c r="E25">
        <v>19</v>
      </c>
      <c r="F25">
        <v>28</v>
      </c>
      <c r="G25">
        <v>16</v>
      </c>
      <c r="H25">
        <v>16</v>
      </c>
      <c r="I25">
        <v>16</v>
      </c>
      <c r="J25">
        <v>26</v>
      </c>
      <c r="K25">
        <v>13</v>
      </c>
      <c r="L25">
        <v>18</v>
      </c>
      <c r="M25">
        <v>10</v>
      </c>
      <c r="N25">
        <v>15</v>
      </c>
      <c r="O25">
        <v>10</v>
      </c>
    </row>
  </sheetData>
  <mergeCells count="1">
    <mergeCell ref="A1:O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6AF7-951B-4A44-B40B-4E87D619E582}">
  <dimension ref="A1:O29"/>
  <sheetViews>
    <sheetView zoomScaleNormal="100" workbookViewId="0">
      <selection activeCell="E34" sqref="E34"/>
    </sheetView>
  </sheetViews>
  <sheetFormatPr defaultRowHeight="14.4" x14ac:dyDescent="0.3"/>
  <cols>
    <col min="1" max="1" width="24.33203125" customWidth="1"/>
    <col min="2" max="3" width="19" customWidth="1"/>
    <col min="5" max="5" width="30" customWidth="1"/>
    <col min="9" max="9" width="25.5546875" customWidth="1"/>
    <col min="13" max="13" width="17.88671875" customWidth="1"/>
    <col min="15" max="15" width="11.5546875" customWidth="1"/>
  </cols>
  <sheetData>
    <row r="1" spans="1:15" x14ac:dyDescent="0.3">
      <c r="A1" s="67" t="s">
        <v>202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69" customForma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6" customFormat="1" x14ac:dyDescent="0.3">
      <c r="A3" s="67" t="s">
        <v>203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5" spans="1:15" x14ac:dyDescent="0.3">
      <c r="A5" s="3" t="s">
        <v>173</v>
      </c>
      <c r="B5">
        <v>97</v>
      </c>
      <c r="E5" s="53" t="s">
        <v>174</v>
      </c>
      <c r="F5" s="10" t="s">
        <v>16</v>
      </c>
      <c r="G5" s="10" t="s">
        <v>3</v>
      </c>
      <c r="I5" s="3" t="s">
        <v>175</v>
      </c>
      <c r="J5" s="3" t="s">
        <v>144</v>
      </c>
      <c r="K5" s="3" t="s">
        <v>3</v>
      </c>
      <c r="M5" s="3" t="s">
        <v>106</v>
      </c>
      <c r="N5" s="3" t="s">
        <v>144</v>
      </c>
      <c r="O5" s="10" t="s">
        <v>3</v>
      </c>
    </row>
    <row r="6" spans="1:15" x14ac:dyDescent="0.3">
      <c r="A6" s="3" t="s">
        <v>53</v>
      </c>
      <c r="B6" s="62" t="s">
        <v>16</v>
      </c>
      <c r="C6" s="62" t="s">
        <v>176</v>
      </c>
      <c r="E6" t="s">
        <v>127</v>
      </c>
      <c r="F6">
        <v>10</v>
      </c>
      <c r="G6" s="8">
        <v>0.10309278350515463</v>
      </c>
      <c r="I6" t="s">
        <v>62</v>
      </c>
      <c r="J6">
        <v>6</v>
      </c>
      <c r="K6" s="23">
        <v>6.1855670103092786E-2</v>
      </c>
      <c r="M6" t="s">
        <v>110</v>
      </c>
      <c r="N6">
        <v>26</v>
      </c>
      <c r="O6" s="8">
        <v>0.26804123711340205</v>
      </c>
    </row>
    <row r="7" spans="1:15" x14ac:dyDescent="0.3">
      <c r="A7" t="s">
        <v>177</v>
      </c>
      <c r="C7">
        <v>92</v>
      </c>
      <c r="E7" t="s">
        <v>78</v>
      </c>
      <c r="F7">
        <v>23</v>
      </c>
      <c r="G7" s="8">
        <v>0.23711340206185566</v>
      </c>
      <c r="I7" t="s">
        <v>63</v>
      </c>
      <c r="J7">
        <v>3</v>
      </c>
      <c r="K7" s="23">
        <v>3.0927835051546393E-2</v>
      </c>
      <c r="M7" t="s">
        <v>178</v>
      </c>
      <c r="N7">
        <v>31</v>
      </c>
      <c r="O7" s="8">
        <v>0.31958762886597936</v>
      </c>
    </row>
    <row r="8" spans="1:15" x14ac:dyDescent="0.3">
      <c r="A8" t="s">
        <v>179</v>
      </c>
      <c r="B8">
        <v>83</v>
      </c>
      <c r="C8" s="23">
        <v>0.90217391304347827</v>
      </c>
      <c r="E8" t="s">
        <v>77</v>
      </c>
      <c r="F8">
        <v>15</v>
      </c>
      <c r="G8" s="8">
        <v>0.15463917525773196</v>
      </c>
      <c r="I8" t="s">
        <v>64</v>
      </c>
      <c r="J8">
        <v>46</v>
      </c>
      <c r="K8" s="23">
        <v>0.47422680412371132</v>
      </c>
      <c r="M8" t="s">
        <v>112</v>
      </c>
      <c r="N8">
        <v>12</v>
      </c>
      <c r="O8" s="8">
        <v>0.12371134020618557</v>
      </c>
    </row>
    <row r="9" spans="1:15" x14ac:dyDescent="0.3">
      <c r="A9" t="s">
        <v>180</v>
      </c>
      <c r="B9">
        <v>9</v>
      </c>
      <c r="C9" s="23">
        <v>9.7826086956521743E-2</v>
      </c>
      <c r="E9" t="s">
        <v>80</v>
      </c>
      <c r="F9">
        <v>3</v>
      </c>
      <c r="G9" s="8">
        <v>3.0927835051546393E-2</v>
      </c>
      <c r="I9" t="s">
        <v>65</v>
      </c>
      <c r="J9">
        <v>22</v>
      </c>
      <c r="K9" s="23">
        <v>0.22680412371134021</v>
      </c>
      <c r="M9" t="s">
        <v>181</v>
      </c>
      <c r="N9">
        <v>9</v>
      </c>
      <c r="O9" s="8">
        <v>9.2783505154639179E-2</v>
      </c>
    </row>
    <row r="10" spans="1:15" x14ac:dyDescent="0.3">
      <c r="A10" t="s">
        <v>182</v>
      </c>
      <c r="B10">
        <v>5</v>
      </c>
      <c r="C10" s="23">
        <v>5.1546391752577317E-2</v>
      </c>
      <c r="E10" t="s">
        <v>81</v>
      </c>
      <c r="F10">
        <v>37</v>
      </c>
      <c r="G10" s="8">
        <v>0.38144329896907214</v>
      </c>
      <c r="I10" t="s">
        <v>183</v>
      </c>
      <c r="J10">
        <v>6</v>
      </c>
      <c r="K10" s="23">
        <v>6.1855670103092786E-2</v>
      </c>
      <c r="M10" t="s">
        <v>108</v>
      </c>
      <c r="N10">
        <v>8</v>
      </c>
      <c r="O10" s="8">
        <v>8.247422680412371E-2</v>
      </c>
    </row>
    <row r="11" spans="1:15" x14ac:dyDescent="0.3">
      <c r="E11" t="s">
        <v>82</v>
      </c>
      <c r="F11">
        <v>0</v>
      </c>
      <c r="G11" s="8">
        <v>0</v>
      </c>
      <c r="I11" s="3" t="s">
        <v>184</v>
      </c>
      <c r="J11" s="6"/>
      <c r="K11" s="6"/>
      <c r="M11" t="s">
        <v>117</v>
      </c>
      <c r="N11">
        <v>3</v>
      </c>
      <c r="O11" s="8">
        <v>3.0927835051546393E-2</v>
      </c>
    </row>
    <row r="12" spans="1:15" x14ac:dyDescent="0.3">
      <c r="A12" s="3" t="s">
        <v>185</v>
      </c>
      <c r="B12" s="10" t="s">
        <v>186</v>
      </c>
      <c r="E12" t="s">
        <v>83</v>
      </c>
      <c r="F12">
        <v>9</v>
      </c>
      <c r="G12" s="8">
        <v>9.2783505154639179E-2</v>
      </c>
      <c r="I12" t="s">
        <v>66</v>
      </c>
      <c r="J12">
        <v>62</v>
      </c>
      <c r="K12" s="23">
        <v>0.63917525773195871</v>
      </c>
    </row>
    <row r="13" spans="1:15" x14ac:dyDescent="0.3">
      <c r="A13" t="s">
        <v>187</v>
      </c>
      <c r="B13" s="52">
        <v>22000</v>
      </c>
      <c r="E13" t="s">
        <v>84</v>
      </c>
      <c r="F13">
        <v>8</v>
      </c>
      <c r="G13" s="8">
        <v>8.247422680412371E-2</v>
      </c>
      <c r="I13" t="s">
        <v>67</v>
      </c>
      <c r="J13">
        <v>23</v>
      </c>
      <c r="K13" s="23">
        <v>0.23711340206185566</v>
      </c>
    </row>
    <row r="14" spans="1:15" x14ac:dyDescent="0.3">
      <c r="A14" t="s">
        <v>188</v>
      </c>
      <c r="B14" s="52">
        <v>300</v>
      </c>
      <c r="E14" t="s">
        <v>189</v>
      </c>
      <c r="F14">
        <v>21</v>
      </c>
      <c r="G14" s="8">
        <v>0.21649484536082475</v>
      </c>
      <c r="I14" t="s">
        <v>190</v>
      </c>
      <c r="J14">
        <v>6</v>
      </c>
      <c r="K14" s="23">
        <v>6.1855670103092786E-2</v>
      </c>
    </row>
    <row r="15" spans="1:15" x14ac:dyDescent="0.3">
      <c r="A15" t="s">
        <v>191</v>
      </c>
      <c r="B15" s="52">
        <v>1188.686170212766</v>
      </c>
      <c r="E15" t="s">
        <v>85</v>
      </c>
      <c r="F15">
        <v>6</v>
      </c>
      <c r="G15" s="8">
        <v>6.1855670103092786E-2</v>
      </c>
      <c r="I15" t="s">
        <v>192</v>
      </c>
      <c r="J15">
        <v>0</v>
      </c>
      <c r="K15" s="23">
        <v>0</v>
      </c>
    </row>
    <row r="17" spans="1:15" s="3" customFormat="1" x14ac:dyDescent="0.3">
      <c r="A17" s="67" t="s">
        <v>204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9" spans="1:15" x14ac:dyDescent="0.3">
      <c r="A19" s="47" t="s">
        <v>193</v>
      </c>
      <c r="B19" s="46">
        <v>751</v>
      </c>
      <c r="C19" s="46"/>
      <c r="E19" s="63" t="s">
        <v>194</v>
      </c>
      <c r="F19" s="48" t="s">
        <v>16</v>
      </c>
      <c r="G19" s="48" t="s">
        <v>3</v>
      </c>
      <c r="M19" s="47" t="s">
        <v>106</v>
      </c>
      <c r="N19" s="47" t="s">
        <v>144</v>
      </c>
      <c r="O19" s="48" t="s">
        <v>3</v>
      </c>
    </row>
    <row r="20" spans="1:15" x14ac:dyDescent="0.3">
      <c r="A20" s="46"/>
      <c r="B20" s="46"/>
      <c r="C20" s="46"/>
      <c r="E20" s="46" t="s">
        <v>127</v>
      </c>
      <c r="F20" s="46">
        <v>157</v>
      </c>
      <c r="G20" s="50">
        <v>0.20905459387483355</v>
      </c>
      <c r="M20" s="46" t="s">
        <v>110</v>
      </c>
      <c r="N20" s="46">
        <v>108</v>
      </c>
      <c r="O20" s="50">
        <v>0.14380825565912117</v>
      </c>
    </row>
    <row r="21" spans="1:15" x14ac:dyDescent="0.3">
      <c r="A21" s="46"/>
      <c r="B21" s="46"/>
      <c r="C21" s="46"/>
      <c r="E21" s="46" t="s">
        <v>78</v>
      </c>
      <c r="F21" s="46">
        <v>205</v>
      </c>
      <c r="G21" s="50">
        <v>0.27296937416777628</v>
      </c>
      <c r="M21" s="46" t="s">
        <v>178</v>
      </c>
      <c r="N21" s="46">
        <v>278</v>
      </c>
      <c r="O21" s="50">
        <v>0.37017310252996005</v>
      </c>
    </row>
    <row r="22" spans="1:15" x14ac:dyDescent="0.3">
      <c r="A22" s="47" t="s">
        <v>195</v>
      </c>
      <c r="B22" s="48" t="s">
        <v>196</v>
      </c>
      <c r="C22" s="49" t="s">
        <v>197</v>
      </c>
      <c r="E22" s="46" t="s">
        <v>77</v>
      </c>
      <c r="F22" s="46">
        <v>128</v>
      </c>
      <c r="G22" s="50">
        <v>0.17043941411451399</v>
      </c>
      <c r="M22" s="46" t="s">
        <v>112</v>
      </c>
      <c r="N22" s="46">
        <v>51</v>
      </c>
      <c r="O22" s="50">
        <v>6.7909454061251665E-2</v>
      </c>
    </row>
    <row r="23" spans="1:15" x14ac:dyDescent="0.3">
      <c r="A23" s="46" t="s">
        <v>205</v>
      </c>
      <c r="B23" s="64">
        <v>2547.385119363395</v>
      </c>
      <c r="C23" s="64">
        <v>1016.7576617647059</v>
      </c>
      <c r="E23" s="46" t="s">
        <v>80</v>
      </c>
      <c r="F23" s="46">
        <v>33</v>
      </c>
      <c r="G23" s="50">
        <v>4.3941411451398134E-2</v>
      </c>
      <c r="M23" s="46" t="s">
        <v>181</v>
      </c>
      <c r="N23" s="46">
        <v>104</v>
      </c>
      <c r="O23" s="50">
        <v>0.1384820239680426</v>
      </c>
    </row>
    <row r="24" spans="1:15" x14ac:dyDescent="0.3">
      <c r="A24" s="46" t="s">
        <v>206</v>
      </c>
      <c r="B24" s="65">
        <v>4113.979166666667</v>
      </c>
      <c r="C24" s="64">
        <v>1188.686170212766</v>
      </c>
      <c r="E24" s="46" t="s">
        <v>81</v>
      </c>
      <c r="F24" s="46">
        <v>72</v>
      </c>
      <c r="G24" s="50">
        <v>9.5872170439414109E-2</v>
      </c>
      <c r="M24" s="46" t="s">
        <v>108</v>
      </c>
      <c r="N24" s="46">
        <v>99</v>
      </c>
      <c r="O24" s="50">
        <v>0.13182423435419441</v>
      </c>
    </row>
    <row r="25" spans="1:15" x14ac:dyDescent="0.3">
      <c r="A25" s="46"/>
      <c r="B25" s="46"/>
      <c r="C25" s="46"/>
      <c r="E25" s="46" t="s">
        <v>82</v>
      </c>
      <c r="F25" s="46">
        <v>12</v>
      </c>
      <c r="G25" s="50">
        <v>1.5978695073235686E-2</v>
      </c>
      <c r="M25" s="46" t="s">
        <v>117</v>
      </c>
      <c r="N25" s="46">
        <v>33</v>
      </c>
      <c r="O25" s="50">
        <v>4.3941411451398134E-2</v>
      </c>
    </row>
    <row r="26" spans="1:15" x14ac:dyDescent="0.3">
      <c r="A26" s="46"/>
      <c r="B26" s="47" t="s">
        <v>146</v>
      </c>
      <c r="C26" s="46"/>
      <c r="E26" s="46" t="s">
        <v>83</v>
      </c>
      <c r="F26" s="46">
        <v>29</v>
      </c>
      <c r="G26" s="50">
        <v>3.8615179760319571E-2</v>
      </c>
      <c r="H26" s="46"/>
      <c r="I26" s="46"/>
      <c r="J26" s="46"/>
    </row>
    <row r="27" spans="1:15" x14ac:dyDescent="0.3">
      <c r="A27" s="46" t="s">
        <v>205</v>
      </c>
      <c r="B27" s="66">
        <v>0.09</v>
      </c>
      <c r="C27" s="46"/>
      <c r="E27" s="46" t="s">
        <v>84</v>
      </c>
      <c r="F27" s="46">
        <v>21</v>
      </c>
      <c r="G27" s="50">
        <v>2.7962716378162451E-2</v>
      </c>
      <c r="H27" s="46"/>
      <c r="I27" s="46"/>
      <c r="J27" s="46"/>
    </row>
    <row r="28" spans="1:15" x14ac:dyDescent="0.3">
      <c r="A28" s="46" t="s">
        <v>206</v>
      </c>
      <c r="B28" s="66">
        <v>0.22</v>
      </c>
      <c r="C28" s="46"/>
      <c r="E28" s="46" t="s">
        <v>189</v>
      </c>
      <c r="F28" s="46">
        <v>64</v>
      </c>
      <c r="G28" s="50">
        <v>8.5219707057256996E-2</v>
      </c>
      <c r="H28" s="46"/>
      <c r="I28" s="46"/>
      <c r="J28" s="46"/>
    </row>
    <row r="29" spans="1:15" x14ac:dyDescent="0.3">
      <c r="A29" s="46"/>
      <c r="B29" s="46"/>
      <c r="C29" s="46"/>
      <c r="E29" s="46" t="s">
        <v>85</v>
      </c>
      <c r="F29" s="46">
        <v>55</v>
      </c>
      <c r="G29" s="50">
        <v>7.3235685752330221E-2</v>
      </c>
      <c r="H29" s="46"/>
      <c r="I29" s="46"/>
      <c r="J29" s="46"/>
    </row>
  </sheetData>
  <mergeCells count="3">
    <mergeCell ref="A1:O1"/>
    <mergeCell ref="A3:O3"/>
    <mergeCell ref="A17:O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33D7-D10E-4C58-BD06-4DEA227DAE71}">
  <dimension ref="A1:O48"/>
  <sheetViews>
    <sheetView zoomScale="87" zoomScaleNormal="87" workbookViewId="0">
      <selection activeCell="E39" sqref="E39"/>
    </sheetView>
  </sheetViews>
  <sheetFormatPr defaultRowHeight="14.4" x14ac:dyDescent="0.3"/>
  <cols>
    <col min="1" max="1" width="32.109375" customWidth="1"/>
    <col min="2" max="3" width="19" customWidth="1"/>
    <col min="5" max="5" width="37.109375" customWidth="1"/>
    <col min="9" max="9" width="25.5546875" customWidth="1"/>
    <col min="10" max="10" width="13.77734375" customWidth="1"/>
    <col min="11" max="11" width="12" customWidth="1"/>
    <col min="13" max="13" width="17.88671875" customWidth="1"/>
    <col min="15" max="15" width="11.5546875" customWidth="1"/>
  </cols>
  <sheetData>
    <row r="1" spans="1:15" x14ac:dyDescent="0.3">
      <c r="A1" s="67" t="s">
        <v>211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s="69" customFormat="1" x14ac:dyDescent="0.3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6" customFormat="1" x14ac:dyDescent="0.3">
      <c r="A3" s="67" t="s">
        <v>212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5" spans="1:15" x14ac:dyDescent="0.3">
      <c r="A5" s="3" t="s">
        <v>215</v>
      </c>
      <c r="B5">
        <v>31</v>
      </c>
      <c r="E5" s="53" t="s">
        <v>218</v>
      </c>
      <c r="F5" s="10" t="s">
        <v>16</v>
      </c>
      <c r="G5" s="10" t="s">
        <v>3</v>
      </c>
      <c r="I5" s="3" t="s">
        <v>175</v>
      </c>
      <c r="J5" s="10" t="s">
        <v>209</v>
      </c>
      <c r="K5" s="10" t="s">
        <v>214</v>
      </c>
      <c r="M5" s="3" t="s">
        <v>106</v>
      </c>
      <c r="N5" s="3" t="s">
        <v>144</v>
      </c>
      <c r="O5" s="10" t="s">
        <v>3</v>
      </c>
    </row>
    <row r="6" spans="1:15" x14ac:dyDescent="0.3">
      <c r="A6" s="3" t="s">
        <v>53</v>
      </c>
      <c r="B6" s="10" t="s">
        <v>209</v>
      </c>
      <c r="C6" s="10" t="s">
        <v>214</v>
      </c>
      <c r="E6" t="s">
        <v>127</v>
      </c>
      <c r="F6">
        <v>8</v>
      </c>
      <c r="G6" s="8">
        <v>0.25806451612903225</v>
      </c>
      <c r="I6" t="s">
        <v>62</v>
      </c>
      <c r="J6">
        <v>3</v>
      </c>
      <c r="K6" s="23">
        <v>9.6774193548387094E-2</v>
      </c>
      <c r="M6" t="s">
        <v>110</v>
      </c>
      <c r="N6">
        <v>5</v>
      </c>
      <c r="O6" s="8">
        <v>0.16129032258064516</v>
      </c>
    </row>
    <row r="7" spans="1:15" x14ac:dyDescent="0.3">
      <c r="A7" t="s">
        <v>54</v>
      </c>
      <c r="B7">
        <v>43</v>
      </c>
      <c r="E7" t="s">
        <v>78</v>
      </c>
      <c r="F7">
        <v>8</v>
      </c>
      <c r="G7" s="8">
        <v>0.25806451612903225</v>
      </c>
      <c r="I7" t="s">
        <v>63</v>
      </c>
      <c r="J7">
        <v>2</v>
      </c>
      <c r="K7" s="23">
        <v>6.4516129032258063E-2</v>
      </c>
      <c r="M7" t="s">
        <v>178</v>
      </c>
      <c r="N7">
        <v>12</v>
      </c>
      <c r="O7" s="8">
        <v>0.38709677419354838</v>
      </c>
    </row>
    <row r="8" spans="1:15" x14ac:dyDescent="0.3">
      <c r="A8" t="s">
        <v>55</v>
      </c>
      <c r="B8">
        <v>17</v>
      </c>
      <c r="C8" s="23">
        <v>0.54838709677419351</v>
      </c>
      <c r="E8" t="s">
        <v>77</v>
      </c>
      <c r="F8">
        <v>7</v>
      </c>
      <c r="G8" s="8">
        <v>0.22580645161290322</v>
      </c>
      <c r="I8" t="s">
        <v>64</v>
      </c>
      <c r="J8">
        <v>11</v>
      </c>
      <c r="K8" s="23">
        <v>0.35483870967741937</v>
      </c>
      <c r="M8" t="s">
        <v>112</v>
      </c>
      <c r="N8">
        <v>7</v>
      </c>
      <c r="O8" s="8">
        <v>0.22580645161290322</v>
      </c>
    </row>
    <row r="9" spans="1:15" x14ac:dyDescent="0.3">
      <c r="A9" t="s">
        <v>56</v>
      </c>
      <c r="B9">
        <v>14</v>
      </c>
      <c r="C9" s="23">
        <v>0.45161290322580644</v>
      </c>
      <c r="E9" t="s">
        <v>80</v>
      </c>
      <c r="F9">
        <v>2</v>
      </c>
      <c r="G9" s="8">
        <v>6.4516129032258063E-2</v>
      </c>
      <c r="I9" t="s">
        <v>65</v>
      </c>
      <c r="J9">
        <v>12</v>
      </c>
      <c r="K9" s="23">
        <v>0.38709677419354838</v>
      </c>
      <c r="M9" t="s">
        <v>181</v>
      </c>
      <c r="N9">
        <v>3</v>
      </c>
      <c r="O9" s="8">
        <v>9.6774193548387094E-2</v>
      </c>
    </row>
    <row r="10" spans="1:15" x14ac:dyDescent="0.3">
      <c r="A10" t="s">
        <v>57</v>
      </c>
      <c r="B10">
        <v>0</v>
      </c>
      <c r="C10" s="23">
        <v>0</v>
      </c>
      <c r="E10" t="s">
        <v>81</v>
      </c>
      <c r="F10">
        <v>5</v>
      </c>
      <c r="G10" s="8">
        <v>0.16129032258064516</v>
      </c>
      <c r="I10" t="s">
        <v>183</v>
      </c>
      <c r="J10">
        <v>2</v>
      </c>
      <c r="K10" s="23">
        <v>6.4516129032258063E-2</v>
      </c>
      <c r="M10" t="s">
        <v>108</v>
      </c>
      <c r="N10">
        <v>2</v>
      </c>
      <c r="O10" s="8">
        <v>6.4516129032258063E-2</v>
      </c>
    </row>
    <row r="11" spans="1:15" x14ac:dyDescent="0.3">
      <c r="E11" t="s">
        <v>82</v>
      </c>
      <c r="F11">
        <v>0</v>
      </c>
      <c r="G11" s="8">
        <v>0</v>
      </c>
      <c r="I11" s="3" t="s">
        <v>184</v>
      </c>
      <c r="J11" s="10" t="s">
        <v>209</v>
      </c>
      <c r="K11" s="10" t="s">
        <v>214</v>
      </c>
      <c r="M11" t="s">
        <v>117</v>
      </c>
      <c r="N11">
        <v>2</v>
      </c>
      <c r="O11" s="8">
        <v>6.4516129032258063E-2</v>
      </c>
    </row>
    <row r="12" spans="1:15" x14ac:dyDescent="0.3">
      <c r="A12" s="3" t="s">
        <v>216</v>
      </c>
      <c r="B12" s="10" t="s">
        <v>186</v>
      </c>
      <c r="E12" t="s">
        <v>83</v>
      </c>
      <c r="F12">
        <v>1</v>
      </c>
      <c r="G12" s="8">
        <v>3.2258064516129031E-2</v>
      </c>
      <c r="I12" t="s">
        <v>66</v>
      </c>
      <c r="J12">
        <v>20</v>
      </c>
      <c r="K12" s="23">
        <v>0.64516129032258063</v>
      </c>
    </row>
    <row r="13" spans="1:15" x14ac:dyDescent="0.3">
      <c r="A13" t="s">
        <v>26</v>
      </c>
      <c r="B13" s="52">
        <v>7000</v>
      </c>
      <c r="E13" t="s">
        <v>84</v>
      </c>
      <c r="F13">
        <v>1</v>
      </c>
      <c r="G13" s="8">
        <v>3.2258064516129031E-2</v>
      </c>
      <c r="I13" t="s">
        <v>67</v>
      </c>
      <c r="J13">
        <v>5</v>
      </c>
      <c r="K13" s="23">
        <v>0.16129032258064516</v>
      </c>
    </row>
    <row r="14" spans="1:15" x14ac:dyDescent="0.3">
      <c r="A14" t="s">
        <v>27</v>
      </c>
      <c r="B14" s="52">
        <v>300</v>
      </c>
      <c r="E14" t="s">
        <v>189</v>
      </c>
      <c r="F14">
        <v>6</v>
      </c>
      <c r="G14" s="8">
        <v>0.19354838709677419</v>
      </c>
      <c r="I14" t="s">
        <v>190</v>
      </c>
      <c r="J14">
        <v>3</v>
      </c>
      <c r="K14" s="23">
        <v>9.6774193548387094E-2</v>
      </c>
    </row>
    <row r="15" spans="1:15" x14ac:dyDescent="0.3">
      <c r="A15" t="s">
        <v>28</v>
      </c>
      <c r="B15" s="52">
        <v>2219.4568421052631</v>
      </c>
      <c r="E15" t="s">
        <v>85</v>
      </c>
      <c r="F15">
        <v>8</v>
      </c>
      <c r="G15" s="8">
        <v>0.25806451612903225</v>
      </c>
      <c r="I15" t="s">
        <v>192</v>
      </c>
      <c r="J15">
        <v>0</v>
      </c>
      <c r="K15" s="23">
        <v>0</v>
      </c>
    </row>
    <row r="16" spans="1:15" x14ac:dyDescent="0.3">
      <c r="A16" t="s">
        <v>29</v>
      </c>
      <c r="B16" s="56">
        <v>954.23</v>
      </c>
    </row>
    <row r="17" spans="1:15" x14ac:dyDescent="0.3">
      <c r="B17" s="56"/>
      <c r="I17" s="62" t="s">
        <v>69</v>
      </c>
      <c r="J17" s="10" t="s">
        <v>209</v>
      </c>
      <c r="K17" s="10" t="s">
        <v>214</v>
      </c>
    </row>
    <row r="18" spans="1:15" x14ac:dyDescent="0.3">
      <c r="B18" s="56"/>
      <c r="I18" t="s">
        <v>70</v>
      </c>
      <c r="J18">
        <v>18</v>
      </c>
      <c r="K18" s="8">
        <v>0.58064516129032262</v>
      </c>
    </row>
    <row r="19" spans="1:15" x14ac:dyDescent="0.3">
      <c r="B19" s="56"/>
      <c r="I19" t="s">
        <v>71</v>
      </c>
      <c r="J19">
        <v>3</v>
      </c>
      <c r="K19" s="8">
        <v>9.6774193548387094E-2</v>
      </c>
    </row>
    <row r="20" spans="1:15" x14ac:dyDescent="0.3">
      <c r="B20" s="56"/>
      <c r="I20" t="s">
        <v>72</v>
      </c>
      <c r="J20">
        <v>5</v>
      </c>
      <c r="K20" s="8">
        <v>0.16129032258064516</v>
      </c>
    </row>
    <row r="21" spans="1:15" x14ac:dyDescent="0.3">
      <c r="B21" s="56"/>
      <c r="I21" t="s">
        <v>73</v>
      </c>
      <c r="J21">
        <v>9</v>
      </c>
      <c r="K21" s="8">
        <v>0.29032258064516131</v>
      </c>
    </row>
    <row r="22" spans="1:15" x14ac:dyDescent="0.3">
      <c r="B22" s="56"/>
      <c r="I22" t="s">
        <v>74</v>
      </c>
      <c r="J22">
        <v>7</v>
      </c>
      <c r="K22" s="8">
        <v>0.22580645161290322</v>
      </c>
    </row>
    <row r="23" spans="1:15" x14ac:dyDescent="0.3">
      <c r="B23" s="56"/>
    </row>
    <row r="24" spans="1:15" s="3" customFormat="1" x14ac:dyDescent="0.3">
      <c r="A24" s="67" t="s">
        <v>213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</row>
    <row r="26" spans="1:15" x14ac:dyDescent="0.3">
      <c r="A26" s="47" t="s">
        <v>217</v>
      </c>
      <c r="B26" s="46">
        <v>818</v>
      </c>
      <c r="C26" s="46"/>
      <c r="E26" s="63" t="s">
        <v>219</v>
      </c>
      <c r="F26" s="48" t="s">
        <v>16</v>
      </c>
      <c r="G26" s="48" t="s">
        <v>3</v>
      </c>
      <c r="I26" s="3" t="s">
        <v>175</v>
      </c>
      <c r="J26" s="10" t="s">
        <v>209</v>
      </c>
      <c r="K26" s="10" t="s">
        <v>214</v>
      </c>
      <c r="M26" s="47" t="s">
        <v>106</v>
      </c>
      <c r="N26" s="47" t="s">
        <v>144</v>
      </c>
      <c r="O26" s="48" t="s">
        <v>3</v>
      </c>
    </row>
    <row r="27" spans="1:15" x14ac:dyDescent="0.3">
      <c r="A27" s="3" t="s">
        <v>53</v>
      </c>
      <c r="B27" s="10" t="s">
        <v>209</v>
      </c>
      <c r="C27" s="10" t="s">
        <v>214</v>
      </c>
      <c r="E27" s="46" t="s">
        <v>127</v>
      </c>
      <c r="F27" s="46">
        <v>181</v>
      </c>
      <c r="G27" s="50">
        <v>0.22127139364303178</v>
      </c>
      <c r="I27" t="s">
        <v>62</v>
      </c>
      <c r="J27">
        <v>127</v>
      </c>
      <c r="K27" s="23">
        <v>0.15525672371638141</v>
      </c>
      <c r="M27" s="46" t="s">
        <v>110</v>
      </c>
      <c r="N27" s="46">
        <v>135</v>
      </c>
      <c r="O27" s="50">
        <v>0.16503667481662593</v>
      </c>
    </row>
    <row r="28" spans="1:15" x14ac:dyDescent="0.3">
      <c r="A28" t="s">
        <v>54</v>
      </c>
      <c r="B28">
        <v>47</v>
      </c>
      <c r="E28" s="46" t="s">
        <v>78</v>
      </c>
      <c r="F28" s="46">
        <v>237</v>
      </c>
      <c r="G28" s="50">
        <v>0.28973105134474325</v>
      </c>
      <c r="I28" t="s">
        <v>63</v>
      </c>
      <c r="J28">
        <v>72</v>
      </c>
      <c r="K28" s="23">
        <v>8.8019559902200492E-2</v>
      </c>
      <c r="M28" s="46" t="s">
        <v>178</v>
      </c>
      <c r="N28" s="46">
        <v>318</v>
      </c>
      <c r="O28" s="50">
        <v>0.38875305623471884</v>
      </c>
    </row>
    <row r="29" spans="1:15" x14ac:dyDescent="0.3">
      <c r="A29" t="s">
        <v>55</v>
      </c>
      <c r="B29">
        <v>485</v>
      </c>
      <c r="C29" s="23">
        <v>0.59290953545232272</v>
      </c>
      <c r="E29" s="46" t="s">
        <v>77</v>
      </c>
      <c r="F29" s="46">
        <v>153</v>
      </c>
      <c r="G29" s="50">
        <v>0.18704156479217604</v>
      </c>
      <c r="I29" t="s">
        <v>64</v>
      </c>
      <c r="J29">
        <v>176</v>
      </c>
      <c r="K29" s="23">
        <v>0.21515892420537897</v>
      </c>
      <c r="M29" s="46" t="s">
        <v>112</v>
      </c>
      <c r="N29" s="46">
        <v>56</v>
      </c>
      <c r="O29" s="50">
        <v>6.8459657701711488E-2</v>
      </c>
    </row>
    <row r="30" spans="1:15" x14ac:dyDescent="0.3">
      <c r="A30" t="s">
        <v>56</v>
      </c>
      <c r="B30">
        <v>279</v>
      </c>
      <c r="C30" s="23">
        <v>0.34107579462102688</v>
      </c>
      <c r="E30" s="46" t="s">
        <v>80</v>
      </c>
      <c r="F30" s="46">
        <v>40</v>
      </c>
      <c r="G30" s="50">
        <v>4.8899755501222497E-2</v>
      </c>
      <c r="I30" t="s">
        <v>65</v>
      </c>
      <c r="J30">
        <v>261</v>
      </c>
      <c r="K30" s="23">
        <v>0.31907090464547677</v>
      </c>
      <c r="M30" s="46" t="s">
        <v>181</v>
      </c>
      <c r="N30" s="46">
        <v>116</v>
      </c>
      <c r="O30" s="50">
        <v>0.14180929095354522</v>
      </c>
    </row>
    <row r="31" spans="1:15" x14ac:dyDescent="0.3">
      <c r="A31" t="s">
        <v>57</v>
      </c>
      <c r="B31">
        <v>43</v>
      </c>
      <c r="C31" s="23">
        <v>5.256723716381418E-2</v>
      </c>
      <c r="E31" s="46" t="s">
        <v>81</v>
      </c>
      <c r="F31" s="46">
        <v>121</v>
      </c>
      <c r="G31" s="50">
        <v>0.14792176039119803</v>
      </c>
      <c r="I31" t="s">
        <v>183</v>
      </c>
      <c r="J31">
        <v>49</v>
      </c>
      <c r="K31" s="23">
        <v>5.9902200488997553E-2</v>
      </c>
      <c r="M31" s="46" t="s">
        <v>108</v>
      </c>
      <c r="N31" s="46">
        <v>110</v>
      </c>
      <c r="O31" s="50">
        <v>0.13447432762836187</v>
      </c>
    </row>
    <row r="32" spans="1:15" x14ac:dyDescent="0.3">
      <c r="E32" s="46" t="s">
        <v>82</v>
      </c>
      <c r="F32" s="46">
        <v>16</v>
      </c>
      <c r="G32" s="50">
        <v>1.9559902200488997E-2</v>
      </c>
      <c r="I32" s="3" t="s">
        <v>184</v>
      </c>
      <c r="J32" s="10"/>
      <c r="K32" s="10"/>
      <c r="M32" s="46" t="s">
        <v>117</v>
      </c>
      <c r="N32" s="46">
        <v>33</v>
      </c>
      <c r="O32" s="50">
        <v>4.0342298288508556E-2</v>
      </c>
    </row>
    <row r="33" spans="1:11" x14ac:dyDescent="0.3">
      <c r="A33" s="3" t="s">
        <v>220</v>
      </c>
      <c r="B33" s="10" t="s">
        <v>186</v>
      </c>
      <c r="E33" s="46" t="s">
        <v>83</v>
      </c>
      <c r="F33" s="46">
        <v>39</v>
      </c>
      <c r="G33" s="50">
        <v>4.7677261613691929E-2</v>
      </c>
      <c r="H33" s="46"/>
      <c r="I33" t="s">
        <v>66</v>
      </c>
      <c r="J33">
        <v>408</v>
      </c>
      <c r="K33" s="23">
        <v>0.49877750611246946</v>
      </c>
    </row>
    <row r="34" spans="1:11" x14ac:dyDescent="0.3">
      <c r="A34" t="s">
        <v>26</v>
      </c>
      <c r="B34" s="52">
        <v>34102</v>
      </c>
      <c r="E34" s="46" t="s">
        <v>84</v>
      </c>
      <c r="F34" s="46">
        <v>29</v>
      </c>
      <c r="G34" s="50">
        <v>3.5452322738386305E-2</v>
      </c>
      <c r="H34" s="46"/>
      <c r="I34" t="s">
        <v>67</v>
      </c>
      <c r="J34">
        <v>199</v>
      </c>
      <c r="K34" s="23">
        <v>0.24327628361858192</v>
      </c>
    </row>
    <row r="35" spans="1:11" x14ac:dyDescent="0.3">
      <c r="A35" t="s">
        <v>27</v>
      </c>
      <c r="B35" s="52">
        <v>65</v>
      </c>
      <c r="E35" s="46" t="s">
        <v>189</v>
      </c>
      <c r="F35" s="46">
        <v>89</v>
      </c>
      <c r="G35" s="50">
        <v>0.10880195599022005</v>
      </c>
      <c r="H35" s="46"/>
      <c r="I35" t="s">
        <v>190</v>
      </c>
      <c r="J35">
        <v>37</v>
      </c>
      <c r="K35" s="23">
        <v>4.5232273838630807E-2</v>
      </c>
    </row>
    <row r="36" spans="1:11" x14ac:dyDescent="0.3">
      <c r="A36" t="s">
        <v>28</v>
      </c>
      <c r="B36" s="52">
        <v>2725.3722444444443</v>
      </c>
      <c r="E36" s="46" t="s">
        <v>85</v>
      </c>
      <c r="F36" s="46">
        <v>217</v>
      </c>
      <c r="G36" s="50">
        <v>0.265281173594132</v>
      </c>
      <c r="H36" s="46"/>
      <c r="I36" t="s">
        <v>192</v>
      </c>
      <c r="J36">
        <v>6</v>
      </c>
      <c r="K36" s="23">
        <v>7.3349633251833741E-3</v>
      </c>
    </row>
    <row r="37" spans="1:11" x14ac:dyDescent="0.3">
      <c r="A37" t="s">
        <v>29</v>
      </c>
      <c r="B37" s="56">
        <v>1041.0009543010751</v>
      </c>
    </row>
    <row r="38" spans="1:11" x14ac:dyDescent="0.3">
      <c r="I38" s="62" t="s">
        <v>69</v>
      </c>
      <c r="J38" s="10" t="s">
        <v>209</v>
      </c>
      <c r="K38" s="10" t="s">
        <v>214</v>
      </c>
    </row>
    <row r="39" spans="1:11" x14ac:dyDescent="0.3">
      <c r="I39" t="s">
        <v>70</v>
      </c>
      <c r="J39">
        <v>432</v>
      </c>
      <c r="K39" s="8">
        <v>0.52811735941320292</v>
      </c>
    </row>
    <row r="40" spans="1:11" x14ac:dyDescent="0.3">
      <c r="I40" t="s">
        <v>71</v>
      </c>
      <c r="J40">
        <v>158</v>
      </c>
      <c r="K40" s="8">
        <v>0.19315403422982885</v>
      </c>
    </row>
    <row r="41" spans="1:11" x14ac:dyDescent="0.3">
      <c r="A41" s="74"/>
      <c r="B41" s="75"/>
      <c r="C41" s="75"/>
      <c r="I41" t="s">
        <v>72</v>
      </c>
      <c r="J41">
        <v>93</v>
      </c>
      <c r="K41" s="8">
        <v>0.11369193154034229</v>
      </c>
    </row>
    <row r="42" spans="1:11" x14ac:dyDescent="0.3">
      <c r="A42" s="76"/>
      <c r="B42" s="77"/>
      <c r="C42" s="77"/>
      <c r="I42" t="s">
        <v>73</v>
      </c>
      <c r="J42">
        <v>175</v>
      </c>
      <c r="K42" s="8">
        <v>0.2139364303178484</v>
      </c>
    </row>
    <row r="43" spans="1:11" x14ac:dyDescent="0.3">
      <c r="A43" s="76"/>
      <c r="B43" s="78"/>
      <c r="C43" s="77"/>
      <c r="I43" t="s">
        <v>74</v>
      </c>
      <c r="J43">
        <v>199</v>
      </c>
      <c r="K43" s="8">
        <v>0.24327628361858192</v>
      </c>
    </row>
    <row r="44" spans="1:11" x14ac:dyDescent="0.3">
      <c r="A44" s="76"/>
      <c r="B44" s="76"/>
      <c r="C44" s="76"/>
    </row>
    <row r="45" spans="1:11" x14ac:dyDescent="0.3">
      <c r="A45" s="76"/>
      <c r="B45" s="74"/>
      <c r="C45" s="76"/>
    </row>
    <row r="46" spans="1:11" x14ac:dyDescent="0.3">
      <c r="A46" s="76"/>
      <c r="B46" s="79"/>
      <c r="C46" s="76"/>
    </row>
    <row r="47" spans="1:11" x14ac:dyDescent="0.3">
      <c r="A47" s="76"/>
      <c r="B47" s="79"/>
      <c r="C47" s="76"/>
    </row>
    <row r="48" spans="1:11" x14ac:dyDescent="0.3">
      <c r="A48" s="46"/>
      <c r="B48" s="46"/>
      <c r="C48" s="46"/>
    </row>
  </sheetData>
  <mergeCells count="3">
    <mergeCell ref="A1:O1"/>
    <mergeCell ref="A3:O3"/>
    <mergeCell ref="A24:O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Annual Data</vt:lpstr>
      <vt:lpstr>3.1 Energy Affordability</vt:lpstr>
      <vt:lpstr>3.2 Energy Debt</vt:lpstr>
      <vt:lpstr>3.3 Breaches to PDF</vt:lpstr>
      <vt:lpstr>4. Demographics</vt:lpstr>
      <vt:lpstr>4.1 FV Demographics</vt:lpstr>
      <vt:lpstr>4.2 First Nations Demographics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Eirene Tsolidis Noyce</dc:creator>
  <cp:keywords/>
  <dc:description/>
  <cp:lastModifiedBy>Eirene Tsolidis Noyce</cp:lastModifiedBy>
  <cp:revision/>
  <dcterms:created xsi:type="dcterms:W3CDTF">2024-04-22T23:05:18Z</dcterms:created>
  <dcterms:modified xsi:type="dcterms:W3CDTF">2024-06-17T23:17:26Z</dcterms:modified>
  <cp:category/>
  <cp:contentStatus/>
</cp:coreProperties>
</file>